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様式" sheetId="1" r:id="rId1"/>
    <sheet name="記載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MMI-T</author>
  </authors>
  <commentList>
    <comment ref="E65" authorId="0">
      <text>
        <r>
          <rPr>
            <sz val="9"/>
            <rFont val="ＭＳ Ｐゴシック"/>
            <family val="3"/>
          </rPr>
          <t xml:space="preserve">固定資産除却損　等は「その他収入」に！
</t>
        </r>
      </text>
    </comment>
  </commentList>
</comments>
</file>

<file path=xl/sharedStrings.xml><?xml version="1.0" encoding="utf-8"?>
<sst xmlns="http://schemas.openxmlformats.org/spreadsheetml/2006/main" count="230" uniqueCount="121">
  <si>
    <t>10月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</si>
  <si>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</si>
  <si>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</si>
  <si>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</si>
  <si>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</si>
  <si>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</si>
  <si>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</si>
  <si>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</si>
  <si>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</si>
  <si>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</si>
  <si>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減価償却費等</t>
  </si>
  <si>
    <t>4月より10％ＵＰ</t>
  </si>
  <si>
    <t>前年実績</t>
  </si>
  <si>
    <t>年間予算120万円</t>
  </si>
  <si>
    <t>科目</t>
  </si>
  <si>
    <t>前期決算</t>
  </si>
  <si>
    <t>1月</t>
  </si>
  <si>
    <t>9月</t>
  </si>
  <si>
    <t>決算予想</t>
  </si>
  <si>
    <t>実績累計</t>
  </si>
  <si>
    <t>1ヶ月平均</t>
  </si>
  <si>
    <t>売上総利益</t>
  </si>
  <si>
    <t>役員報酬</t>
  </si>
  <si>
    <t>給与手当</t>
  </si>
  <si>
    <t>賞与</t>
  </si>
  <si>
    <t>雑給</t>
  </si>
  <si>
    <t>法定福利費</t>
  </si>
  <si>
    <t>福利厚生費</t>
  </si>
  <si>
    <t>旅費交通費</t>
  </si>
  <si>
    <t>通信費</t>
  </si>
  <si>
    <t>広告宣伝費</t>
  </si>
  <si>
    <t>交際費</t>
  </si>
  <si>
    <t>会議費</t>
  </si>
  <si>
    <t>水道光熱費</t>
  </si>
  <si>
    <t>消耗品費</t>
  </si>
  <si>
    <t>租税公課</t>
  </si>
  <si>
    <t>新聞図書費</t>
  </si>
  <si>
    <t>支払手数料</t>
  </si>
  <si>
    <t>諸会費</t>
  </si>
  <si>
    <t>顧問報酬</t>
  </si>
  <si>
    <t>地代家賃</t>
  </si>
  <si>
    <t>賃借料</t>
  </si>
  <si>
    <t>保険料</t>
  </si>
  <si>
    <t>修繕費</t>
  </si>
  <si>
    <t>事務用品費</t>
  </si>
  <si>
    <t>中退金掛金</t>
  </si>
  <si>
    <t>雑費</t>
  </si>
  <si>
    <t>販管費計</t>
  </si>
  <si>
    <t>営業利益</t>
  </si>
  <si>
    <t>営業外収入</t>
  </si>
  <si>
    <t>営業外費用</t>
  </si>
  <si>
    <t>経常利益</t>
  </si>
  <si>
    <t>退職金</t>
  </si>
  <si>
    <t>寄付金</t>
  </si>
  <si>
    <t>合計</t>
  </si>
  <si>
    <t>前年実績+α</t>
  </si>
  <si>
    <t>予算</t>
  </si>
  <si>
    <t>資金残</t>
  </si>
  <si>
    <t>教育研究費</t>
  </si>
  <si>
    <t>期首資金残</t>
  </si>
  <si>
    <t>税金等</t>
  </si>
  <si>
    <t>減価償却費/引当</t>
  </si>
  <si>
    <t>決算修正予定</t>
  </si>
  <si>
    <t>決算予想％</t>
  </si>
  <si>
    <t>実績％</t>
  </si>
  <si>
    <t>前年％</t>
  </si>
  <si>
    <t>当期純利益</t>
  </si>
  <si>
    <t>実績×10％ＵＰ</t>
  </si>
  <si>
    <t>前年実績×20％</t>
  </si>
  <si>
    <t>前年実績×10％</t>
  </si>
  <si>
    <t>総売上</t>
  </si>
  <si>
    <t>売上高①</t>
  </si>
  <si>
    <t>売上高②</t>
  </si>
  <si>
    <t>前期実績特記事項</t>
  </si>
  <si>
    <t>当期予算特記事項</t>
  </si>
  <si>
    <t>期首棚卸</t>
  </si>
  <si>
    <t>期末棚卸</t>
  </si>
  <si>
    <t>仕入</t>
  </si>
  <si>
    <t>売上原価合計</t>
  </si>
  <si>
    <t>外注費①</t>
  </si>
  <si>
    <t>外注費②</t>
  </si>
  <si>
    <t>当期売上高②目標</t>
  </si>
  <si>
    <t>当期売上高①目標</t>
  </si>
  <si>
    <t>前期売上高①月次実績</t>
  </si>
  <si>
    <t>前期売上高②月次実績</t>
  </si>
  <si>
    <t>売上高①7％</t>
  </si>
  <si>
    <t>売上高①25％</t>
  </si>
  <si>
    <t>売上②×50％</t>
  </si>
  <si>
    <t>月額2,000千円</t>
  </si>
  <si>
    <t>前期実績10％増加</t>
  </si>
  <si>
    <t>対人件費率14.74%</t>
  </si>
  <si>
    <t>売上①比3.49%</t>
  </si>
  <si>
    <t>前期実績12ヶ月按分</t>
  </si>
  <si>
    <t>〃</t>
  </si>
  <si>
    <t>月額2,676千円</t>
  </si>
  <si>
    <t>直近3ヶ月実績</t>
  </si>
  <si>
    <t>特別損失</t>
  </si>
  <si>
    <t>当期純利益</t>
  </si>
  <si>
    <t>【当期目標売上】</t>
  </si>
  <si>
    <t>【前期売上実績】</t>
  </si>
  <si>
    <t>【簡易キャッシュフロー】</t>
  </si>
  <si>
    <t>売上債権</t>
  </si>
  <si>
    <t>仕入債務</t>
  </si>
  <si>
    <t>その他収入</t>
  </si>
  <si>
    <t>その他支出</t>
  </si>
  <si>
    <t>借入・返済</t>
  </si>
  <si>
    <t>仕入原価</t>
  </si>
  <si>
    <t>売上①対応</t>
  </si>
  <si>
    <t>売上②対応</t>
  </si>
  <si>
    <t>特別利益</t>
  </si>
  <si>
    <t>夏1ヶ月冬2ヶ月</t>
  </si>
  <si>
    <t>資産計上分</t>
  </si>
  <si>
    <t>2-8月は事業税</t>
  </si>
  <si>
    <t>業績歩合分</t>
  </si>
  <si>
    <t>業績賞与含</t>
  </si>
  <si>
    <t>保険解約</t>
  </si>
  <si>
    <t>期中取得分</t>
  </si>
  <si>
    <t>対役員報酬・給与・賞与との比率</t>
  </si>
  <si>
    <t>期末未払い増加分</t>
  </si>
  <si>
    <t>（単位：千円）</t>
  </si>
  <si>
    <t>経営数値計画(ワンシート経営計画)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</si>
</sst>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PｺﾞｼｯｸE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20"/>
      <color theme="1"/>
      <name val="HGPｺﾞｼｯｸE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double"/>
      <top style="medium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hair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hair"/>
    </border>
    <border>
      <left style="medium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double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4" fillId="0" borderId="10" xfId="42" applyNumberFormat="1" applyFont="1" applyBorder="1" applyAlignment="1">
      <alignment vertical="center" shrinkToFit="1"/>
    </xf>
    <xf numFmtId="10" fontId="4" fillId="0" borderId="11" xfId="42" applyNumberFormat="1" applyFont="1" applyBorder="1" applyAlignment="1">
      <alignment vertical="center" shrinkToFit="1"/>
    </xf>
    <xf numFmtId="10" fontId="4" fillId="33" borderId="12" xfId="42" applyNumberFormat="1" applyFont="1" applyFill="1" applyBorder="1" applyAlignment="1">
      <alignment vertical="center" shrinkToFit="1"/>
    </xf>
    <xf numFmtId="10" fontId="4" fillId="33" borderId="12" xfId="49" applyNumberFormat="1" applyFont="1" applyFill="1" applyBorder="1" applyAlignment="1">
      <alignment vertical="center" shrinkToFit="1"/>
    </xf>
    <xf numFmtId="177" fontId="4" fillId="0" borderId="0" xfId="49" applyNumberFormat="1" applyFont="1" applyAlignment="1">
      <alignment vertical="center" shrinkToFit="1"/>
    </xf>
    <xf numFmtId="177" fontId="4" fillId="0" borderId="0" xfId="49" applyNumberFormat="1" applyFont="1" applyBorder="1" applyAlignment="1">
      <alignment vertical="center" shrinkToFit="1"/>
    </xf>
    <xf numFmtId="177" fontId="5" fillId="34" borderId="13" xfId="49" applyNumberFormat="1" applyFont="1" applyFill="1" applyBorder="1" applyAlignment="1">
      <alignment horizontal="center" vertical="center" shrinkToFit="1"/>
    </xf>
    <xf numFmtId="177" fontId="5" fillId="34" borderId="14" xfId="49" applyNumberFormat="1" applyFont="1" applyFill="1" applyBorder="1" applyAlignment="1">
      <alignment horizontal="center" vertical="center" shrinkToFit="1"/>
    </xf>
    <xf numFmtId="177" fontId="5" fillId="34" borderId="15" xfId="49" applyNumberFormat="1" applyFont="1" applyFill="1" applyBorder="1" applyAlignment="1">
      <alignment horizontal="center" vertical="center" shrinkToFit="1"/>
    </xf>
    <xf numFmtId="177" fontId="5" fillId="34" borderId="16" xfId="49" applyNumberFormat="1" applyFont="1" applyFill="1" applyBorder="1" applyAlignment="1">
      <alignment horizontal="center" vertical="center" shrinkToFit="1"/>
    </xf>
    <xf numFmtId="177" fontId="5" fillId="0" borderId="0" xfId="49" applyNumberFormat="1" applyFont="1" applyAlignment="1">
      <alignment vertical="center" shrinkToFit="1"/>
    </xf>
    <xf numFmtId="177" fontId="4" fillId="0" borderId="17" xfId="49" applyNumberFormat="1" applyFont="1" applyBorder="1" applyAlignment="1">
      <alignment vertical="center" shrinkToFit="1"/>
    </xf>
    <xf numFmtId="177" fontId="4" fillId="0" borderId="18" xfId="49" applyNumberFormat="1" applyFont="1" applyBorder="1" applyAlignment="1">
      <alignment vertical="center" shrinkToFit="1"/>
    </xf>
    <xf numFmtId="177" fontId="4" fillId="0" borderId="19" xfId="49" applyNumberFormat="1" applyFont="1" applyBorder="1" applyAlignment="1">
      <alignment vertical="center" shrinkToFit="1"/>
    </xf>
    <xf numFmtId="177" fontId="4" fillId="0" borderId="20" xfId="49" applyNumberFormat="1" applyFont="1" applyBorder="1" applyAlignment="1">
      <alignment vertical="center" shrinkToFit="1"/>
    </xf>
    <xf numFmtId="177" fontId="4" fillId="0" borderId="21" xfId="49" applyNumberFormat="1" applyFont="1" applyBorder="1" applyAlignment="1">
      <alignment vertical="center" shrinkToFit="1"/>
    </xf>
    <xf numFmtId="177" fontId="4" fillId="0" borderId="22" xfId="49" applyNumberFormat="1" applyFont="1" applyBorder="1" applyAlignment="1">
      <alignment vertical="center" shrinkToFit="1"/>
    </xf>
    <xf numFmtId="177" fontId="4" fillId="0" borderId="23" xfId="49" applyNumberFormat="1" applyFont="1" applyBorder="1" applyAlignment="1">
      <alignment vertical="center" shrinkToFit="1"/>
    </xf>
    <xf numFmtId="177" fontId="4" fillId="0" borderId="24" xfId="49" applyNumberFormat="1" applyFont="1" applyBorder="1" applyAlignment="1">
      <alignment vertical="center" shrinkToFit="1"/>
    </xf>
    <xf numFmtId="177" fontId="4" fillId="0" borderId="25" xfId="49" applyNumberFormat="1" applyFont="1" applyBorder="1" applyAlignment="1">
      <alignment vertical="center" shrinkToFit="1"/>
    </xf>
    <xf numFmtId="177" fontId="4" fillId="0" borderId="26" xfId="49" applyNumberFormat="1" applyFont="1" applyBorder="1" applyAlignment="1">
      <alignment vertical="center" shrinkToFit="1"/>
    </xf>
    <xf numFmtId="177" fontId="4" fillId="0" borderId="27" xfId="49" applyNumberFormat="1" applyFont="1" applyBorder="1" applyAlignment="1">
      <alignment vertical="center" shrinkToFit="1"/>
    </xf>
    <xf numFmtId="177" fontId="4" fillId="33" borderId="28" xfId="49" applyNumberFormat="1" applyFont="1" applyFill="1" applyBorder="1" applyAlignment="1">
      <alignment vertical="center" shrinkToFit="1"/>
    </xf>
    <xf numFmtId="177" fontId="4" fillId="33" borderId="29" xfId="49" applyNumberFormat="1" applyFont="1" applyFill="1" applyBorder="1" applyAlignment="1">
      <alignment vertical="center" shrinkToFit="1"/>
    </xf>
    <xf numFmtId="177" fontId="4" fillId="33" borderId="30" xfId="49" applyNumberFormat="1" applyFont="1" applyFill="1" applyBorder="1" applyAlignment="1">
      <alignment vertical="center" shrinkToFit="1"/>
    </xf>
    <xf numFmtId="177" fontId="4" fillId="33" borderId="31" xfId="49" applyNumberFormat="1" applyFont="1" applyFill="1" applyBorder="1" applyAlignment="1">
      <alignment vertical="center" shrinkToFit="1"/>
    </xf>
    <xf numFmtId="177" fontId="4" fillId="0" borderId="32" xfId="49" applyNumberFormat="1" applyFont="1" applyBorder="1" applyAlignment="1">
      <alignment vertical="center" shrinkToFit="1"/>
    </xf>
    <xf numFmtId="177" fontId="4" fillId="0" borderId="33" xfId="49" applyNumberFormat="1" applyFont="1" applyBorder="1" applyAlignment="1">
      <alignment vertical="center" shrinkToFit="1"/>
    </xf>
    <xf numFmtId="177" fontId="4" fillId="0" borderId="34" xfId="49" applyNumberFormat="1" applyFont="1" applyBorder="1" applyAlignment="1">
      <alignment vertical="center" shrinkToFit="1"/>
    </xf>
    <xf numFmtId="177" fontId="4" fillId="0" borderId="35" xfId="49" applyNumberFormat="1" applyFont="1" applyBorder="1" applyAlignment="1">
      <alignment vertical="center" shrinkToFit="1"/>
    </xf>
    <xf numFmtId="177" fontId="4" fillId="0" borderId="36" xfId="49" applyNumberFormat="1" applyFont="1" applyBorder="1" applyAlignment="1">
      <alignment vertical="center" shrinkToFit="1"/>
    </xf>
    <xf numFmtId="177" fontId="4" fillId="0" borderId="37" xfId="42" applyNumberFormat="1" applyFont="1" applyBorder="1" applyAlignment="1">
      <alignment vertical="center" shrinkToFit="1"/>
    </xf>
    <xf numFmtId="177" fontId="4" fillId="0" borderId="38" xfId="49" applyNumberFormat="1" applyFont="1" applyBorder="1" applyAlignment="1">
      <alignment vertical="center" shrinkToFit="1"/>
    </xf>
    <xf numFmtId="177" fontId="4" fillId="0" borderId="39" xfId="49" applyNumberFormat="1" applyFont="1" applyBorder="1" applyAlignment="1">
      <alignment vertical="center" shrinkToFit="1"/>
    </xf>
    <xf numFmtId="177" fontId="4" fillId="0" borderId="40" xfId="42" applyNumberFormat="1" applyFont="1" applyBorder="1" applyAlignment="1">
      <alignment vertical="center" shrinkToFit="1"/>
    </xf>
    <xf numFmtId="177" fontId="4" fillId="0" borderId="40" xfId="49" applyNumberFormat="1" applyFont="1" applyBorder="1" applyAlignment="1">
      <alignment vertical="center" shrinkToFit="1"/>
    </xf>
    <xf numFmtId="177" fontId="4" fillId="0" borderId="41" xfId="49" applyNumberFormat="1" applyFont="1" applyBorder="1" applyAlignment="1">
      <alignment vertical="center" shrinkToFit="1"/>
    </xf>
    <xf numFmtId="177" fontId="4" fillId="33" borderId="42" xfId="49" applyNumberFormat="1" applyFont="1" applyFill="1" applyBorder="1" applyAlignment="1">
      <alignment horizontal="distributed" vertical="center" shrinkToFit="1"/>
    </xf>
    <xf numFmtId="177" fontId="4" fillId="0" borderId="37" xfId="49" applyNumberFormat="1" applyFont="1" applyBorder="1" applyAlignment="1">
      <alignment vertical="center" shrinkToFit="1"/>
    </xf>
    <xf numFmtId="177" fontId="4" fillId="0" borderId="36" xfId="49" applyNumberFormat="1" applyFont="1" applyFill="1" applyBorder="1" applyAlignment="1">
      <alignment vertical="center" shrinkToFit="1"/>
    </xf>
    <xf numFmtId="177" fontId="4" fillId="0" borderId="43" xfId="49" applyNumberFormat="1" applyFont="1" applyBorder="1" applyAlignment="1">
      <alignment vertical="center" shrinkToFit="1"/>
    </xf>
    <xf numFmtId="177" fontId="4" fillId="0" borderId="44" xfId="49" applyNumberFormat="1" applyFont="1" applyBorder="1" applyAlignment="1">
      <alignment vertical="center" shrinkToFit="1"/>
    </xf>
    <xf numFmtId="177" fontId="4" fillId="0" borderId="45" xfId="49" applyNumberFormat="1" applyFont="1" applyBorder="1" applyAlignment="1">
      <alignment vertical="center" shrinkToFit="1"/>
    </xf>
    <xf numFmtId="177" fontId="4" fillId="0" borderId="46" xfId="49" applyNumberFormat="1" applyFont="1" applyBorder="1" applyAlignment="1">
      <alignment vertical="center" shrinkToFit="1"/>
    </xf>
    <xf numFmtId="177" fontId="4" fillId="0" borderId="47" xfId="49" applyNumberFormat="1" applyFont="1" applyBorder="1" applyAlignment="1">
      <alignment vertical="center" shrinkToFit="1"/>
    </xf>
    <xf numFmtId="177" fontId="4" fillId="0" borderId="48" xfId="49" applyNumberFormat="1" applyFont="1" applyBorder="1" applyAlignment="1">
      <alignment vertical="center" shrinkToFit="1"/>
    </xf>
    <xf numFmtId="177" fontId="4" fillId="0" borderId="49" xfId="49" applyNumberFormat="1" applyFont="1" applyBorder="1" applyAlignment="1">
      <alignment vertical="center" shrinkToFit="1"/>
    </xf>
    <xf numFmtId="177" fontId="4" fillId="0" borderId="50" xfId="49" applyNumberFormat="1" applyFont="1" applyBorder="1" applyAlignment="1">
      <alignment vertical="center" shrinkToFit="1"/>
    </xf>
    <xf numFmtId="10" fontId="4" fillId="0" borderId="0" xfId="49" applyNumberFormat="1" applyFont="1" applyAlignment="1">
      <alignment vertical="center" shrinkToFit="1"/>
    </xf>
    <xf numFmtId="10" fontId="4" fillId="0" borderId="0" xfId="49" applyNumberFormat="1" applyFont="1" applyBorder="1" applyAlignment="1">
      <alignment vertical="center" shrinkToFit="1"/>
    </xf>
    <xf numFmtId="10" fontId="5" fillId="34" borderId="51" xfId="49" applyNumberFormat="1" applyFont="1" applyFill="1" applyBorder="1" applyAlignment="1">
      <alignment horizontal="center" vertical="center" shrinkToFit="1"/>
    </xf>
    <xf numFmtId="10" fontId="4" fillId="0" borderId="52" xfId="49" applyNumberFormat="1" applyFont="1" applyBorder="1" applyAlignment="1">
      <alignment vertical="center" shrinkToFit="1"/>
    </xf>
    <xf numFmtId="10" fontId="4" fillId="0" borderId="53" xfId="49" applyNumberFormat="1" applyFont="1" applyBorder="1" applyAlignment="1">
      <alignment vertical="center" shrinkToFit="1"/>
    </xf>
    <xf numFmtId="10" fontId="4" fillId="0" borderId="11" xfId="49" applyNumberFormat="1" applyFont="1" applyBorder="1" applyAlignment="1">
      <alignment vertical="center" shrinkToFit="1"/>
    </xf>
    <xf numFmtId="10" fontId="4" fillId="0" borderId="10" xfId="49" applyNumberFormat="1" applyFont="1" applyBorder="1" applyAlignment="1">
      <alignment vertical="center" shrinkToFit="1"/>
    </xf>
    <xf numFmtId="177" fontId="4" fillId="0" borderId="54" xfId="49" applyNumberFormat="1" applyFont="1" applyBorder="1" applyAlignment="1">
      <alignment vertical="center" shrinkToFit="1"/>
    </xf>
    <xf numFmtId="177" fontId="4" fillId="0" borderId="55" xfId="49" applyNumberFormat="1" applyFont="1" applyBorder="1" applyAlignment="1">
      <alignment vertical="center" shrinkToFit="1"/>
    </xf>
    <xf numFmtId="177" fontId="4" fillId="0" borderId="56" xfId="49" applyNumberFormat="1" applyFont="1" applyBorder="1" applyAlignment="1">
      <alignment vertical="center" shrinkToFit="1"/>
    </xf>
    <xf numFmtId="177" fontId="4" fillId="0" borderId="57" xfId="49" applyNumberFormat="1" applyFont="1" applyBorder="1" applyAlignment="1">
      <alignment vertical="center" shrinkToFit="1"/>
    </xf>
    <xf numFmtId="177" fontId="4" fillId="0" borderId="58" xfId="49" applyNumberFormat="1" applyFont="1" applyBorder="1" applyAlignment="1">
      <alignment vertical="center" shrinkToFit="1"/>
    </xf>
    <xf numFmtId="10" fontId="4" fillId="0" borderId="0" xfId="42" applyNumberFormat="1" applyFont="1" applyAlignment="1">
      <alignment vertical="center" shrinkToFit="1"/>
    </xf>
    <xf numFmtId="177" fontId="5" fillId="34" borderId="59" xfId="49" applyNumberFormat="1" applyFont="1" applyFill="1" applyBorder="1" applyAlignment="1">
      <alignment horizontal="center" vertical="center" shrinkToFit="1"/>
    </xf>
    <xf numFmtId="177" fontId="4" fillId="0" borderId="60" xfId="49" applyNumberFormat="1" applyFont="1" applyBorder="1" applyAlignment="1">
      <alignment vertical="center" shrinkToFit="1"/>
    </xf>
    <xf numFmtId="177" fontId="4" fillId="0" borderId="61" xfId="49" applyNumberFormat="1" applyFont="1" applyBorder="1" applyAlignment="1">
      <alignment vertical="center" shrinkToFit="1"/>
    </xf>
    <xf numFmtId="177" fontId="4" fillId="0" borderId="62" xfId="49" applyNumberFormat="1" applyFont="1" applyBorder="1" applyAlignment="1">
      <alignment vertical="center" shrinkToFit="1"/>
    </xf>
    <xf numFmtId="177" fontId="4" fillId="0" borderId="63" xfId="49" applyNumberFormat="1" applyFont="1" applyBorder="1" applyAlignment="1">
      <alignment vertical="center" shrinkToFit="1"/>
    </xf>
    <xf numFmtId="177" fontId="4" fillId="0" borderId="64" xfId="49" applyNumberFormat="1" applyFont="1" applyBorder="1" applyAlignment="1">
      <alignment vertical="center" shrinkToFit="1"/>
    </xf>
    <xf numFmtId="177" fontId="4" fillId="0" borderId="65" xfId="49" applyNumberFormat="1" applyFont="1" applyBorder="1" applyAlignment="1">
      <alignment horizontal="distributed" vertical="center" shrinkToFit="1"/>
    </xf>
    <xf numFmtId="177" fontId="4" fillId="0" borderId="66" xfId="49" applyNumberFormat="1" applyFont="1" applyBorder="1" applyAlignment="1">
      <alignment horizontal="distributed" vertical="center" shrinkToFit="1"/>
    </xf>
    <xf numFmtId="177" fontId="4" fillId="0" borderId="67" xfId="49" applyNumberFormat="1" applyFont="1" applyBorder="1" applyAlignment="1">
      <alignment horizontal="distributed" vertical="center" shrinkToFit="1"/>
    </xf>
    <xf numFmtId="177" fontId="4" fillId="0" borderId="68" xfId="49" applyNumberFormat="1" applyFont="1" applyBorder="1" applyAlignment="1">
      <alignment horizontal="distributed" vertical="center" shrinkToFit="1"/>
    </xf>
    <xf numFmtId="177" fontId="4" fillId="33" borderId="69" xfId="49" applyNumberFormat="1" applyFont="1" applyFill="1" applyBorder="1" applyAlignment="1">
      <alignment vertical="center" shrinkToFit="1"/>
    </xf>
    <xf numFmtId="177" fontId="4" fillId="33" borderId="70" xfId="49" applyNumberFormat="1" applyFont="1" applyFill="1" applyBorder="1" applyAlignment="1">
      <alignment vertical="center" shrinkToFit="1"/>
    </xf>
    <xf numFmtId="177" fontId="4" fillId="0" borderId="23" xfId="49" applyNumberFormat="1" applyFont="1" applyFill="1" applyBorder="1" applyAlignment="1">
      <alignment vertical="center" shrinkToFit="1"/>
    </xf>
    <xf numFmtId="177" fontId="4" fillId="33" borderId="71" xfId="49" applyNumberFormat="1" applyFont="1" applyFill="1" applyBorder="1" applyAlignment="1">
      <alignment horizontal="distributed" vertical="center" shrinkToFit="1"/>
    </xf>
    <xf numFmtId="177" fontId="4" fillId="33" borderId="72" xfId="49" applyNumberFormat="1" applyFont="1" applyFill="1" applyBorder="1" applyAlignment="1">
      <alignment vertical="center" shrinkToFit="1"/>
    </xf>
    <xf numFmtId="177" fontId="4" fillId="33" borderId="73" xfId="49" applyNumberFormat="1" applyFont="1" applyFill="1" applyBorder="1" applyAlignment="1">
      <alignment vertical="center" shrinkToFit="1"/>
    </xf>
    <xf numFmtId="10" fontId="4" fillId="33" borderId="74" xfId="49" applyNumberFormat="1" applyFont="1" applyFill="1" applyBorder="1" applyAlignment="1">
      <alignment vertical="center" shrinkToFit="1"/>
    </xf>
    <xf numFmtId="177" fontId="4" fillId="33" borderId="75" xfId="49" applyNumberFormat="1" applyFont="1" applyFill="1" applyBorder="1" applyAlignment="1">
      <alignment vertical="center" shrinkToFit="1"/>
    </xf>
    <xf numFmtId="177" fontId="4" fillId="33" borderId="49" xfId="49" applyNumberFormat="1" applyFont="1" applyFill="1" applyBorder="1" applyAlignment="1">
      <alignment vertical="center" shrinkToFit="1"/>
    </xf>
    <xf numFmtId="10" fontId="4" fillId="0" borderId="76" xfId="42" applyNumberFormat="1" applyFont="1" applyBorder="1" applyAlignment="1">
      <alignment vertical="center" shrinkToFit="1"/>
    </xf>
    <xf numFmtId="10" fontId="4" fillId="0" borderId="77" xfId="42" applyNumberFormat="1" applyFont="1" applyBorder="1" applyAlignment="1">
      <alignment vertical="center" shrinkToFit="1"/>
    </xf>
    <xf numFmtId="10" fontId="4" fillId="0" borderId="78" xfId="42" applyNumberFormat="1" applyFont="1" applyBorder="1" applyAlignment="1">
      <alignment vertical="center" shrinkToFit="1"/>
    </xf>
    <xf numFmtId="10" fontId="4" fillId="33" borderId="79" xfId="42" applyNumberFormat="1" applyFont="1" applyFill="1" applyBorder="1" applyAlignment="1">
      <alignment vertical="center" shrinkToFit="1"/>
    </xf>
    <xf numFmtId="10" fontId="4" fillId="0" borderId="80" xfId="42" applyNumberFormat="1" applyFont="1" applyBorder="1" applyAlignment="1">
      <alignment vertical="center" shrinkToFit="1"/>
    </xf>
    <xf numFmtId="177" fontId="5" fillId="34" borderId="81" xfId="49" applyNumberFormat="1" applyFont="1" applyFill="1" applyBorder="1" applyAlignment="1">
      <alignment vertical="center" shrinkToFit="1"/>
    </xf>
    <xf numFmtId="177" fontId="5" fillId="34" borderId="82" xfId="49" applyNumberFormat="1" applyFont="1" applyFill="1" applyBorder="1" applyAlignment="1">
      <alignment vertical="center" shrinkToFit="1"/>
    </xf>
    <xf numFmtId="10" fontId="5" fillId="34" borderId="83" xfId="42" applyNumberFormat="1" applyFont="1" applyFill="1" applyBorder="1" applyAlignment="1">
      <alignment horizontal="center" vertical="center" shrinkToFit="1"/>
    </xf>
    <xf numFmtId="10" fontId="5" fillId="33" borderId="79" xfId="42" applyNumberFormat="1" applyFont="1" applyFill="1" applyBorder="1" applyAlignment="1">
      <alignment vertical="center" shrinkToFit="1"/>
    </xf>
    <xf numFmtId="177" fontId="4" fillId="33" borderId="50" xfId="49" applyNumberFormat="1" applyFont="1" applyFill="1" applyBorder="1" applyAlignment="1">
      <alignment vertical="center" shrinkToFit="1"/>
    </xf>
    <xf numFmtId="10" fontId="5" fillId="33" borderId="84" xfId="42" applyNumberFormat="1" applyFont="1" applyFill="1" applyBorder="1" applyAlignment="1">
      <alignment vertical="center" shrinkToFit="1"/>
    </xf>
    <xf numFmtId="177" fontId="5" fillId="34" borderId="85" xfId="49" applyNumberFormat="1" applyFont="1" applyFill="1" applyBorder="1" applyAlignment="1">
      <alignment horizontal="center" vertical="center" shrinkToFit="1"/>
    </xf>
    <xf numFmtId="177" fontId="4" fillId="0" borderId="86" xfId="49" applyNumberFormat="1" applyFont="1" applyBorder="1" applyAlignment="1">
      <alignment vertical="center" shrinkToFit="1"/>
    </xf>
    <xf numFmtId="177" fontId="4" fillId="0" borderId="87" xfId="49" applyNumberFormat="1" applyFont="1" applyBorder="1" applyAlignment="1">
      <alignment vertical="center" shrinkToFit="1"/>
    </xf>
    <xf numFmtId="177" fontId="4" fillId="33" borderId="88" xfId="49" applyNumberFormat="1" applyFont="1" applyFill="1" applyBorder="1" applyAlignment="1">
      <alignment vertical="center" shrinkToFit="1"/>
    </xf>
    <xf numFmtId="177" fontId="4" fillId="0" borderId="89" xfId="49" applyNumberFormat="1" applyFont="1" applyBorder="1" applyAlignment="1">
      <alignment vertical="center" shrinkToFit="1"/>
    </xf>
    <xf numFmtId="177" fontId="4" fillId="0" borderId="90" xfId="49" applyNumberFormat="1" applyFont="1" applyBorder="1" applyAlignment="1">
      <alignment vertical="center" shrinkToFit="1"/>
    </xf>
    <xf numFmtId="10" fontId="5" fillId="34" borderId="46" xfId="49" applyNumberFormat="1" applyFont="1" applyFill="1" applyBorder="1" applyAlignment="1">
      <alignment horizontal="center" vertical="center" shrinkToFit="1"/>
    </xf>
    <xf numFmtId="10" fontId="4" fillId="0" borderId="91" xfId="49" applyNumberFormat="1" applyFont="1" applyBorder="1" applyAlignment="1">
      <alignment vertical="center" shrinkToFit="1"/>
    </xf>
    <xf numFmtId="10" fontId="4" fillId="0" borderId="26" xfId="49" applyNumberFormat="1" applyFont="1" applyBorder="1" applyAlignment="1">
      <alignment vertical="center" shrinkToFit="1"/>
    </xf>
    <xf numFmtId="10" fontId="4" fillId="33" borderId="30" xfId="49" applyNumberFormat="1" applyFont="1" applyFill="1" applyBorder="1" applyAlignment="1">
      <alignment vertical="center" shrinkToFit="1"/>
    </xf>
    <xf numFmtId="10" fontId="4" fillId="0" borderId="20" xfId="49" applyNumberFormat="1" applyFont="1" applyBorder="1" applyAlignment="1">
      <alignment vertical="center" shrinkToFit="1"/>
    </xf>
    <xf numFmtId="10" fontId="4" fillId="0" borderId="38" xfId="42" applyNumberFormat="1" applyFont="1" applyBorder="1" applyAlignment="1">
      <alignment vertical="center" shrinkToFit="1"/>
    </xf>
    <xf numFmtId="10" fontId="4" fillId="0" borderId="26" xfId="42" applyNumberFormat="1" applyFont="1" applyBorder="1" applyAlignment="1">
      <alignment vertical="center" shrinkToFit="1"/>
    </xf>
    <xf numFmtId="10" fontId="4" fillId="33" borderId="30" xfId="42" applyNumberFormat="1" applyFont="1" applyFill="1" applyBorder="1" applyAlignment="1">
      <alignment vertical="center" shrinkToFit="1"/>
    </xf>
    <xf numFmtId="10" fontId="4" fillId="0" borderId="38" xfId="49" applyNumberFormat="1" applyFont="1" applyBorder="1" applyAlignment="1">
      <alignment vertical="center" shrinkToFit="1"/>
    </xf>
    <xf numFmtId="10" fontId="5" fillId="33" borderId="30" xfId="49" applyNumberFormat="1" applyFont="1" applyFill="1" applyBorder="1" applyAlignment="1">
      <alignment vertical="center" shrinkToFit="1"/>
    </xf>
    <xf numFmtId="10" fontId="5" fillId="33" borderId="50" xfId="49" applyNumberFormat="1" applyFont="1" applyFill="1" applyBorder="1" applyAlignment="1">
      <alignment vertical="center" shrinkToFit="1"/>
    </xf>
    <xf numFmtId="177" fontId="4" fillId="0" borderId="92" xfId="49" applyNumberFormat="1" applyFont="1" applyBorder="1" applyAlignment="1">
      <alignment vertical="center" shrinkToFit="1"/>
    </xf>
    <xf numFmtId="177" fontId="4" fillId="0" borderId="36" xfId="49" applyNumberFormat="1" applyFont="1" applyBorder="1" applyAlignment="1">
      <alignment horizontal="right" vertical="center" shrinkToFit="1"/>
    </xf>
    <xf numFmtId="177" fontId="4" fillId="0" borderId="0" xfId="49" applyNumberFormat="1" applyFont="1" applyFill="1" applyBorder="1" applyAlignment="1">
      <alignment horizontal="distributed" vertical="center" shrinkToFit="1"/>
    </xf>
    <xf numFmtId="177" fontId="4" fillId="0" borderId="0" xfId="49" applyNumberFormat="1" applyFont="1" applyFill="1" applyBorder="1" applyAlignment="1">
      <alignment vertical="center" shrinkToFit="1"/>
    </xf>
    <xf numFmtId="10" fontId="4" fillId="0" borderId="0" xfId="49" applyNumberFormat="1" applyFont="1" applyFill="1" applyBorder="1" applyAlignment="1">
      <alignment vertical="center" shrinkToFit="1"/>
    </xf>
    <xf numFmtId="10" fontId="5" fillId="0" borderId="0" xfId="49" applyNumberFormat="1" applyFont="1" applyFill="1" applyBorder="1" applyAlignment="1">
      <alignment vertical="center" shrinkToFit="1"/>
    </xf>
    <xf numFmtId="10" fontId="5" fillId="0" borderId="0" xfId="42" applyNumberFormat="1" applyFont="1" applyFill="1" applyBorder="1" applyAlignment="1">
      <alignment vertical="center" shrinkToFit="1"/>
    </xf>
    <xf numFmtId="177" fontId="5" fillId="0" borderId="0" xfId="49" applyNumberFormat="1" applyFont="1" applyFill="1" applyAlignment="1">
      <alignment vertical="center" shrinkToFit="1"/>
    </xf>
    <xf numFmtId="177" fontId="4" fillId="0" borderId="93" xfId="49" applyNumberFormat="1" applyFont="1" applyBorder="1" applyAlignment="1">
      <alignment vertical="center" shrinkToFit="1"/>
    </xf>
    <xf numFmtId="177" fontId="4" fillId="0" borderId="94" xfId="49" applyNumberFormat="1" applyFont="1" applyBorder="1" applyAlignment="1">
      <alignment vertical="center" shrinkToFit="1"/>
    </xf>
    <xf numFmtId="177" fontId="4" fillId="0" borderId="95" xfId="49" applyNumberFormat="1" applyFont="1" applyBorder="1" applyAlignment="1">
      <alignment vertical="center" shrinkToFit="1"/>
    </xf>
    <xf numFmtId="177" fontId="4" fillId="33" borderId="96" xfId="49" applyNumberFormat="1" applyFont="1" applyFill="1" applyBorder="1" applyAlignment="1">
      <alignment vertical="center" shrinkToFit="1"/>
    </xf>
    <xf numFmtId="0" fontId="45" fillId="0" borderId="93" xfId="0" applyFont="1" applyFill="1" applyBorder="1" applyAlignment="1">
      <alignment horizontal="center" vertical="center"/>
    </xf>
    <xf numFmtId="177" fontId="5" fillId="34" borderId="15" xfId="49" applyNumberFormat="1" applyFont="1" applyFill="1" applyBorder="1" applyAlignment="1">
      <alignment horizontal="center" vertical="center" shrinkToFit="1"/>
    </xf>
    <xf numFmtId="177" fontId="46" fillId="35" borderId="97" xfId="49" applyNumberFormat="1" applyFont="1" applyFill="1" applyBorder="1" applyAlignment="1">
      <alignment horizontal="center" vertical="center"/>
    </xf>
    <xf numFmtId="177" fontId="46" fillId="35" borderId="98" xfId="49" applyNumberFormat="1" applyFont="1" applyFill="1" applyBorder="1" applyAlignment="1">
      <alignment horizontal="center" vertical="center"/>
    </xf>
    <xf numFmtId="177" fontId="46" fillId="35" borderId="54" xfId="49" applyNumberFormat="1" applyFont="1" applyFill="1" applyBorder="1" applyAlignment="1">
      <alignment horizontal="center" vertical="center"/>
    </xf>
    <xf numFmtId="177" fontId="46" fillId="35" borderId="99" xfId="49" applyNumberFormat="1" applyFont="1" applyFill="1" applyBorder="1" applyAlignment="1">
      <alignment horizontal="center" vertical="center"/>
    </xf>
    <xf numFmtId="177" fontId="46" fillId="35" borderId="93" xfId="49" applyNumberFormat="1" applyFont="1" applyFill="1" applyBorder="1" applyAlignment="1">
      <alignment horizontal="center" vertical="center"/>
    </xf>
    <xf numFmtId="177" fontId="46" fillId="35" borderId="10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28</xdr:row>
      <xdr:rowOff>66675</xdr:rowOff>
    </xdr:from>
    <xdr:to>
      <xdr:col>2</xdr:col>
      <xdr:colOff>257175</xdr:colOff>
      <xdr:row>31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476375" y="5848350"/>
          <a:ext cx="1095375" cy="762000"/>
        </a:xfrm>
        <a:prstGeom prst="wedgeRoundRectCallout">
          <a:avLst>
            <a:gd name="adj1" fmla="val 7393"/>
            <a:gd name="adj2" fmla="val -1462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決算書の数字と留意点を表示します。</a:t>
          </a:r>
        </a:p>
      </xdr:txBody>
    </xdr:sp>
    <xdr:clientData/>
  </xdr:twoCellAnchor>
  <xdr:twoCellAnchor>
    <xdr:from>
      <xdr:col>3</xdr:col>
      <xdr:colOff>666750</xdr:colOff>
      <xdr:row>10</xdr:row>
      <xdr:rowOff>114300</xdr:rowOff>
    </xdr:from>
    <xdr:to>
      <xdr:col>4</xdr:col>
      <xdr:colOff>1438275</xdr:colOff>
      <xdr:row>13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3695700" y="2124075"/>
          <a:ext cx="1466850" cy="676275"/>
        </a:xfrm>
        <a:prstGeom prst="wedgeRoundRectCallout">
          <a:avLst>
            <a:gd name="adj1" fmla="val 18833"/>
            <a:gd name="adj2" fmla="val 7957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計画値の計算根拠等を表示します。</a:t>
          </a:r>
        </a:p>
      </xdr:txBody>
    </xdr:sp>
    <xdr:clientData/>
  </xdr:twoCellAnchor>
  <xdr:twoCellAnchor>
    <xdr:from>
      <xdr:col>4</xdr:col>
      <xdr:colOff>171450</xdr:colOff>
      <xdr:row>53</xdr:row>
      <xdr:rowOff>133350</xdr:rowOff>
    </xdr:from>
    <xdr:to>
      <xdr:col>4</xdr:col>
      <xdr:colOff>1419225</xdr:colOff>
      <xdr:row>55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895725" y="11153775"/>
          <a:ext cx="1247775" cy="314325"/>
        </a:xfrm>
        <a:prstGeom prst="wedgeRoundRectCallout">
          <a:avLst>
            <a:gd name="adj1" fmla="val 65268"/>
            <a:gd name="adj2" fmla="val -4677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解約返戻金</a:t>
          </a:r>
        </a:p>
      </xdr:txBody>
    </xdr:sp>
    <xdr:clientData/>
  </xdr:twoCellAnchor>
  <xdr:twoCellAnchor>
    <xdr:from>
      <xdr:col>0</xdr:col>
      <xdr:colOff>257175</xdr:colOff>
      <xdr:row>4</xdr:row>
      <xdr:rowOff>171450</xdr:rowOff>
    </xdr:from>
    <xdr:to>
      <xdr:col>1</xdr:col>
      <xdr:colOff>809625</xdr:colOff>
      <xdr:row>8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257175" y="952500"/>
          <a:ext cx="1676400" cy="742950"/>
        </a:xfrm>
        <a:prstGeom prst="wedgeRoundRectCallout">
          <a:avLst>
            <a:gd name="adj1" fmla="val 76703"/>
            <a:gd name="adj2" fmla="val -5256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年間売上目標を入力ここを変えると計画値も変ります。</a:t>
          </a:r>
        </a:p>
      </xdr:txBody>
    </xdr:sp>
    <xdr:clientData/>
  </xdr:twoCellAnchor>
  <xdr:twoCellAnchor>
    <xdr:from>
      <xdr:col>1</xdr:col>
      <xdr:colOff>1104900</xdr:colOff>
      <xdr:row>60</xdr:row>
      <xdr:rowOff>95250</xdr:rowOff>
    </xdr:from>
    <xdr:to>
      <xdr:col>3</xdr:col>
      <xdr:colOff>447675</xdr:colOff>
      <xdr:row>63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2228850" y="12582525"/>
          <a:ext cx="1247775" cy="647700"/>
        </a:xfrm>
        <a:prstGeom prst="wedgeRoundRectCallout">
          <a:avLst>
            <a:gd name="adj1" fmla="val 68319"/>
            <a:gd name="adj2" fmla="val -148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簡単な、資金繰りも見れます。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38100</xdr:colOff>
      <xdr:row>22</xdr:row>
      <xdr:rowOff>19050</xdr:rowOff>
    </xdr:from>
    <xdr:to>
      <xdr:col>13</xdr:col>
      <xdr:colOff>104775</xdr:colOff>
      <xdr:row>26</xdr:row>
      <xdr:rowOff>104775</xdr:rowOff>
    </xdr:to>
    <xdr:sp>
      <xdr:nvSpPr>
        <xdr:cNvPr id="6" name="AutoShape 8"/>
        <xdr:cNvSpPr>
          <a:spLocks/>
        </xdr:cNvSpPr>
      </xdr:nvSpPr>
      <xdr:spPr>
        <a:xfrm>
          <a:off x="9439275" y="4543425"/>
          <a:ext cx="1552575" cy="923925"/>
        </a:xfrm>
        <a:prstGeom prst="wedgeRoundRectCallout">
          <a:avLst>
            <a:gd name="adj1" fmla="val -59814"/>
            <a:gd name="adj2" fmla="val -9639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役員賞与は届出分です。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従業員賞与は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か月を予定してます。</a:t>
          </a:r>
        </a:p>
      </xdr:txBody>
    </xdr:sp>
    <xdr:clientData/>
  </xdr:twoCellAnchor>
  <xdr:twoCellAnchor>
    <xdr:from>
      <xdr:col>9</xdr:col>
      <xdr:colOff>342900</xdr:colOff>
      <xdr:row>11</xdr:row>
      <xdr:rowOff>9525</xdr:rowOff>
    </xdr:from>
    <xdr:to>
      <xdr:col>11</xdr:col>
      <xdr:colOff>400050</xdr:colOff>
      <xdr:row>14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8315325" y="2228850"/>
          <a:ext cx="1485900" cy="771525"/>
        </a:xfrm>
        <a:prstGeom prst="wedgeRoundRectCallout">
          <a:avLst>
            <a:gd name="adj1" fmla="val -73717"/>
            <a:gd name="adj2" fmla="val 6851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月までは実績値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月以降は計画値となっております。</a:t>
          </a:r>
        </a:p>
      </xdr:txBody>
    </xdr:sp>
    <xdr:clientData/>
  </xdr:twoCellAnchor>
  <xdr:twoCellAnchor>
    <xdr:from>
      <xdr:col>8</xdr:col>
      <xdr:colOff>695325</xdr:colOff>
      <xdr:row>27</xdr:row>
      <xdr:rowOff>171450</xdr:rowOff>
    </xdr:from>
    <xdr:to>
      <xdr:col>11</xdr:col>
      <xdr:colOff>285750</xdr:colOff>
      <xdr:row>31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7934325" y="5743575"/>
          <a:ext cx="1752600" cy="866775"/>
        </a:xfrm>
        <a:prstGeom prst="wedgeRoundRectCallout">
          <a:avLst>
            <a:gd name="adj1" fmla="val -48912"/>
            <a:gd name="adj2" fmla="val 10604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月以降の計画は、月次報告時点で検討していただき、何時でも変更可能です。</a:t>
          </a:r>
        </a:p>
      </xdr:txBody>
    </xdr:sp>
    <xdr:clientData/>
  </xdr:twoCellAnchor>
  <xdr:twoCellAnchor>
    <xdr:from>
      <xdr:col>17</xdr:col>
      <xdr:colOff>85725</xdr:colOff>
      <xdr:row>22</xdr:row>
      <xdr:rowOff>152400</xdr:rowOff>
    </xdr:from>
    <xdr:to>
      <xdr:col>18</xdr:col>
      <xdr:colOff>104775</xdr:colOff>
      <xdr:row>25</xdr:row>
      <xdr:rowOff>28575</xdr:rowOff>
    </xdr:to>
    <xdr:sp>
      <xdr:nvSpPr>
        <xdr:cNvPr id="9" name="AutoShape 11"/>
        <xdr:cNvSpPr>
          <a:spLocks/>
        </xdr:cNvSpPr>
      </xdr:nvSpPr>
      <xdr:spPr>
        <a:xfrm>
          <a:off x="13677900" y="4676775"/>
          <a:ext cx="1143000" cy="504825"/>
        </a:xfrm>
        <a:prstGeom prst="wedgeRoundRectCallout">
          <a:avLst>
            <a:gd name="adj1" fmla="val -62500"/>
            <a:gd name="adj2" fmla="val -8396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月賞与は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ヶ月を予定。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38100</xdr:colOff>
      <xdr:row>30</xdr:row>
      <xdr:rowOff>200025</xdr:rowOff>
    </xdr:from>
    <xdr:to>
      <xdr:col>19</xdr:col>
      <xdr:colOff>238125</xdr:colOff>
      <xdr:row>34</xdr:row>
      <xdr:rowOff>57150</xdr:rowOff>
    </xdr:to>
    <xdr:sp>
      <xdr:nvSpPr>
        <xdr:cNvPr id="10" name="AutoShape 12"/>
        <xdr:cNvSpPr>
          <a:spLocks/>
        </xdr:cNvSpPr>
      </xdr:nvSpPr>
      <xdr:spPr>
        <a:xfrm>
          <a:off x="13630275" y="6400800"/>
          <a:ext cx="2019300" cy="695325"/>
        </a:xfrm>
        <a:prstGeom prst="wedgeRoundRectCallout">
          <a:avLst>
            <a:gd name="adj1" fmla="val 4717"/>
            <a:gd name="adj2" fmla="val -154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決算で修正が予想される事項を見積もります。</a:t>
          </a:r>
        </a:p>
      </xdr:txBody>
    </xdr:sp>
    <xdr:clientData/>
  </xdr:twoCellAnchor>
  <xdr:twoCellAnchor>
    <xdr:from>
      <xdr:col>17</xdr:col>
      <xdr:colOff>38100</xdr:colOff>
      <xdr:row>48</xdr:row>
      <xdr:rowOff>171450</xdr:rowOff>
    </xdr:from>
    <xdr:to>
      <xdr:col>18</xdr:col>
      <xdr:colOff>676275</xdr:colOff>
      <xdr:row>51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13630275" y="10144125"/>
          <a:ext cx="1762125" cy="600075"/>
        </a:xfrm>
        <a:prstGeom prst="wedgeRoundRectCallout">
          <a:avLst>
            <a:gd name="adj1" fmla="val 16486"/>
            <a:gd name="adj2" fmla="val -10237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期中購入資産分の減価償却予定です。</a:t>
          </a:r>
        </a:p>
      </xdr:txBody>
    </xdr:sp>
    <xdr:clientData/>
  </xdr:twoCellAnchor>
  <xdr:twoCellAnchor>
    <xdr:from>
      <xdr:col>16</xdr:col>
      <xdr:colOff>581025</xdr:colOff>
      <xdr:row>9</xdr:row>
      <xdr:rowOff>9525</xdr:rowOff>
    </xdr:from>
    <xdr:to>
      <xdr:col>18</xdr:col>
      <xdr:colOff>466725</xdr:colOff>
      <xdr:row>13</xdr:row>
      <xdr:rowOff>161925</xdr:rowOff>
    </xdr:to>
    <xdr:sp>
      <xdr:nvSpPr>
        <xdr:cNvPr id="12" name="AutoShape 14"/>
        <xdr:cNvSpPr>
          <a:spLocks/>
        </xdr:cNvSpPr>
      </xdr:nvSpPr>
      <xdr:spPr>
        <a:xfrm>
          <a:off x="13477875" y="1809750"/>
          <a:ext cx="1704975" cy="990600"/>
        </a:xfrm>
        <a:prstGeom prst="wedgeRoundRectCallout">
          <a:avLst>
            <a:gd name="adj1" fmla="val -4189"/>
            <a:gd name="adj2" fmla="val 7884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万円を超えた場合、超えた分は更に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％を業績歩合としてだすこととなっております。</a:t>
          </a:r>
        </a:p>
      </xdr:txBody>
    </xdr:sp>
    <xdr:clientData/>
  </xdr:twoCellAnchor>
  <xdr:twoCellAnchor>
    <xdr:from>
      <xdr:col>9</xdr:col>
      <xdr:colOff>38100</xdr:colOff>
      <xdr:row>38</xdr:row>
      <xdr:rowOff>76200</xdr:rowOff>
    </xdr:from>
    <xdr:to>
      <xdr:col>11</xdr:col>
      <xdr:colOff>200025</xdr:colOff>
      <xdr:row>42</xdr:row>
      <xdr:rowOff>123825</xdr:rowOff>
    </xdr:to>
    <xdr:sp>
      <xdr:nvSpPr>
        <xdr:cNvPr id="13" name="AutoShape 15"/>
        <xdr:cNvSpPr>
          <a:spLocks/>
        </xdr:cNvSpPr>
      </xdr:nvSpPr>
      <xdr:spPr>
        <a:xfrm>
          <a:off x="8010525" y="7953375"/>
          <a:ext cx="1590675" cy="885825"/>
        </a:xfrm>
        <a:prstGeom prst="wedgeRoundRectCallout">
          <a:avLst>
            <a:gd name="adj1" fmla="val -29041"/>
            <a:gd name="adj2" fmla="val 9731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実績が予算を上回りそうなので、予算を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ヶ月実績平均に変更しました</a:t>
          </a:r>
        </a:p>
      </xdr:txBody>
    </xdr:sp>
    <xdr:clientData/>
  </xdr:twoCellAnchor>
  <xdr:twoCellAnchor>
    <xdr:from>
      <xdr:col>8</xdr:col>
      <xdr:colOff>676275</xdr:colOff>
      <xdr:row>64</xdr:row>
      <xdr:rowOff>28575</xdr:rowOff>
    </xdr:from>
    <xdr:to>
      <xdr:col>11</xdr:col>
      <xdr:colOff>314325</xdr:colOff>
      <xdr:row>66</xdr:row>
      <xdr:rowOff>104775</xdr:rowOff>
    </xdr:to>
    <xdr:sp>
      <xdr:nvSpPr>
        <xdr:cNvPr id="14" name="AutoShape 16"/>
        <xdr:cNvSpPr>
          <a:spLocks/>
        </xdr:cNvSpPr>
      </xdr:nvSpPr>
      <xdr:spPr>
        <a:xfrm>
          <a:off x="7915275" y="13354050"/>
          <a:ext cx="1800225" cy="495300"/>
        </a:xfrm>
        <a:prstGeom prst="wedgeRoundRectCallout">
          <a:avLst>
            <a:gd name="adj1" fmla="val -49703"/>
            <a:gd name="adj2" fmla="val -670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資金が減ってきたので借入を起こしました。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38100</xdr:colOff>
      <xdr:row>60</xdr:row>
      <xdr:rowOff>66675</xdr:rowOff>
    </xdr:from>
    <xdr:to>
      <xdr:col>11</xdr:col>
      <xdr:colOff>762000</xdr:colOff>
      <xdr:row>63</xdr:row>
      <xdr:rowOff>114300</xdr:rowOff>
    </xdr:to>
    <xdr:sp>
      <xdr:nvSpPr>
        <xdr:cNvPr id="15" name="AutoShape 17"/>
        <xdr:cNvSpPr>
          <a:spLocks/>
        </xdr:cNvSpPr>
      </xdr:nvSpPr>
      <xdr:spPr>
        <a:xfrm>
          <a:off x="8705850" y="12553950"/>
          <a:ext cx="1457325" cy="676275"/>
        </a:xfrm>
        <a:prstGeom prst="wedgeRoundRectCallout">
          <a:avLst>
            <a:gd name="adj1" fmla="val -74837"/>
            <a:gd name="adj2" fmla="val -711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新規に借り入れたので返済が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万円増えました。</a:t>
          </a:r>
        </a:p>
      </xdr:txBody>
    </xdr:sp>
    <xdr:clientData/>
  </xdr:twoCellAnchor>
  <xdr:twoCellAnchor>
    <xdr:from>
      <xdr:col>12</xdr:col>
      <xdr:colOff>266700</xdr:colOff>
      <xdr:row>63</xdr:row>
      <xdr:rowOff>171450</xdr:rowOff>
    </xdr:from>
    <xdr:to>
      <xdr:col>14</xdr:col>
      <xdr:colOff>657225</xdr:colOff>
      <xdr:row>66</xdr:row>
      <xdr:rowOff>76200</xdr:rowOff>
    </xdr:to>
    <xdr:sp>
      <xdr:nvSpPr>
        <xdr:cNvPr id="16" name="AutoShape 18"/>
        <xdr:cNvSpPr>
          <a:spLocks/>
        </xdr:cNvSpPr>
      </xdr:nvSpPr>
      <xdr:spPr>
        <a:xfrm>
          <a:off x="10448925" y="13287375"/>
          <a:ext cx="1704975" cy="533400"/>
        </a:xfrm>
        <a:prstGeom prst="wedgeRoundRectCallout">
          <a:avLst>
            <a:gd name="adj1" fmla="val -65962"/>
            <a:gd name="adj2" fmla="val -178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高い金利の借入を、一括返済しました。</a:t>
          </a:r>
        </a:p>
      </xdr:txBody>
    </xdr:sp>
    <xdr:clientData/>
  </xdr:twoCellAnchor>
  <xdr:twoCellAnchor>
    <xdr:from>
      <xdr:col>21</xdr:col>
      <xdr:colOff>9525</xdr:colOff>
      <xdr:row>3</xdr:row>
      <xdr:rowOff>104775</xdr:rowOff>
    </xdr:from>
    <xdr:to>
      <xdr:col>23</xdr:col>
      <xdr:colOff>400050</xdr:colOff>
      <xdr:row>6</xdr:row>
      <xdr:rowOff>76200</xdr:rowOff>
    </xdr:to>
    <xdr:sp>
      <xdr:nvSpPr>
        <xdr:cNvPr id="17" name="AutoShape 19"/>
        <xdr:cNvSpPr>
          <a:spLocks/>
        </xdr:cNvSpPr>
      </xdr:nvSpPr>
      <xdr:spPr>
        <a:xfrm>
          <a:off x="16925925" y="676275"/>
          <a:ext cx="1762125" cy="600075"/>
        </a:xfrm>
        <a:prstGeom prst="wedgeRoundRectCallout">
          <a:avLst>
            <a:gd name="adj1" fmla="val -8916"/>
            <a:gd name="adj2" fmla="val 1373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月までの実績値の合計と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ヶ月平均値です。</a:t>
          </a:r>
        </a:p>
      </xdr:txBody>
    </xdr:sp>
    <xdr:clientData/>
  </xdr:twoCellAnchor>
  <xdr:twoCellAnchor>
    <xdr:from>
      <xdr:col>12</xdr:col>
      <xdr:colOff>409575</xdr:colOff>
      <xdr:row>60</xdr:row>
      <xdr:rowOff>152400</xdr:rowOff>
    </xdr:from>
    <xdr:to>
      <xdr:col>15</xdr:col>
      <xdr:colOff>228600</xdr:colOff>
      <xdr:row>63</xdr:row>
      <xdr:rowOff>66675</xdr:rowOff>
    </xdr:to>
    <xdr:sp>
      <xdr:nvSpPr>
        <xdr:cNvPr id="18" name="AutoShape 20"/>
        <xdr:cNvSpPr>
          <a:spLocks/>
        </xdr:cNvSpPr>
      </xdr:nvSpPr>
      <xdr:spPr>
        <a:xfrm>
          <a:off x="10591800" y="12639675"/>
          <a:ext cx="1838325" cy="542925"/>
        </a:xfrm>
        <a:prstGeom prst="wedgeRoundRectCallout">
          <a:avLst>
            <a:gd name="adj1" fmla="val -40671"/>
            <a:gd name="adj2" fmla="val -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一括返済したので返済額が元に戻りました。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400050</xdr:colOff>
      <xdr:row>62</xdr:row>
      <xdr:rowOff>190500</xdr:rowOff>
    </xdr:from>
    <xdr:to>
      <xdr:col>20</xdr:col>
      <xdr:colOff>219075</xdr:colOff>
      <xdr:row>65</xdr:row>
      <xdr:rowOff>38100</xdr:rowOff>
    </xdr:to>
    <xdr:sp>
      <xdr:nvSpPr>
        <xdr:cNvPr id="19" name="AutoShape 21"/>
        <xdr:cNvSpPr>
          <a:spLocks/>
        </xdr:cNvSpPr>
      </xdr:nvSpPr>
      <xdr:spPr>
        <a:xfrm>
          <a:off x="13992225" y="13096875"/>
          <a:ext cx="2362200" cy="476250"/>
        </a:xfrm>
        <a:prstGeom prst="wedgeRoundRectCallout">
          <a:avLst>
            <a:gd name="adj1" fmla="val -84273"/>
            <a:gd name="adj2" fmla="val 6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法人税・住民税・消費税の予定と実績です。</a:t>
          </a:r>
        </a:p>
      </xdr:txBody>
    </xdr:sp>
    <xdr:clientData/>
  </xdr:twoCellAnchor>
  <xdr:twoCellAnchor>
    <xdr:from>
      <xdr:col>10</xdr:col>
      <xdr:colOff>266700</xdr:colOff>
      <xdr:row>32</xdr:row>
      <xdr:rowOff>0</xdr:rowOff>
    </xdr:from>
    <xdr:to>
      <xdr:col>10</xdr:col>
      <xdr:colOff>457200</xdr:colOff>
      <xdr:row>38</xdr:row>
      <xdr:rowOff>57150</xdr:rowOff>
    </xdr:to>
    <xdr:sp>
      <xdr:nvSpPr>
        <xdr:cNvPr id="20" name="Line 22"/>
        <xdr:cNvSpPr>
          <a:spLocks/>
        </xdr:cNvSpPr>
      </xdr:nvSpPr>
      <xdr:spPr>
        <a:xfrm>
          <a:off x="8934450" y="6619875"/>
          <a:ext cx="190500" cy="1314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41</xdr:row>
      <xdr:rowOff>190500</xdr:rowOff>
    </xdr:from>
    <xdr:to>
      <xdr:col>22</xdr:col>
      <xdr:colOff>142875</xdr:colOff>
      <xdr:row>44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9486900" y="8696325"/>
          <a:ext cx="8258175" cy="571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</xdr:row>
      <xdr:rowOff>95250</xdr:rowOff>
    </xdr:from>
    <xdr:to>
      <xdr:col>19</xdr:col>
      <xdr:colOff>180975</xdr:colOff>
      <xdr:row>10</xdr:row>
      <xdr:rowOff>85725</xdr:rowOff>
    </xdr:to>
    <xdr:sp>
      <xdr:nvSpPr>
        <xdr:cNvPr id="22" name="Line 24"/>
        <xdr:cNvSpPr>
          <a:spLocks/>
        </xdr:cNvSpPr>
      </xdr:nvSpPr>
      <xdr:spPr>
        <a:xfrm flipV="1">
          <a:off x="15154275" y="1685925"/>
          <a:ext cx="438150" cy="409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58</xdr:row>
      <xdr:rowOff>0</xdr:rowOff>
    </xdr:from>
    <xdr:to>
      <xdr:col>21</xdr:col>
      <xdr:colOff>180975</xdr:colOff>
      <xdr:row>61</xdr:row>
      <xdr:rowOff>28575</xdr:rowOff>
    </xdr:to>
    <xdr:sp>
      <xdr:nvSpPr>
        <xdr:cNvPr id="23" name="AutoShape 25"/>
        <xdr:cNvSpPr>
          <a:spLocks/>
        </xdr:cNvSpPr>
      </xdr:nvSpPr>
      <xdr:spPr>
        <a:xfrm>
          <a:off x="15687675" y="12068175"/>
          <a:ext cx="1409700" cy="657225"/>
        </a:xfrm>
        <a:prstGeom prst="wedgeRoundRectCallout">
          <a:avLst>
            <a:gd name="adj1" fmla="val -27703"/>
            <a:gd name="adj2" fmla="val -12101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ここが、今期の利益予想です。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zoomScale="85" zoomScaleNormal="85" zoomScalePageLayoutView="0" workbookViewId="0" topLeftCell="A1">
      <selection activeCell="B10" sqref="B10"/>
    </sheetView>
  </sheetViews>
  <sheetFormatPr defaultColWidth="9.00390625" defaultRowHeight="14.25" customHeight="1"/>
  <cols>
    <col min="1" max="1" width="14.75390625" style="5" customWidth="1"/>
    <col min="2" max="2" width="15.625" style="5" customWidth="1"/>
    <col min="3" max="3" width="9.375" style="5" bestFit="1" customWidth="1"/>
    <col min="4" max="4" width="9.125" style="49" bestFit="1" customWidth="1"/>
    <col min="5" max="5" width="19.375" style="5" customWidth="1"/>
    <col min="6" max="7" width="8.75390625" style="5" customWidth="1"/>
    <col min="8" max="8" width="9.25390625" style="5" customWidth="1"/>
    <col min="9" max="9" width="9.625" style="5" customWidth="1"/>
    <col min="10" max="10" width="9.125" style="5" customWidth="1"/>
    <col min="11" max="11" width="9.625" style="5" customWidth="1"/>
    <col min="12" max="12" width="10.25390625" style="5" customWidth="1"/>
    <col min="13" max="13" width="9.25390625" style="5" bestFit="1" customWidth="1"/>
    <col min="14" max="14" width="8.00390625" style="5" customWidth="1"/>
    <col min="15" max="15" width="9.25390625" style="5" bestFit="1" customWidth="1"/>
    <col min="16" max="17" width="9.125" style="5" bestFit="1" customWidth="1"/>
    <col min="18" max="18" width="14.75390625" style="5" customWidth="1"/>
    <col min="19" max="19" width="9.125" style="5" bestFit="1" customWidth="1"/>
    <col min="20" max="20" width="9.50390625" style="5" customWidth="1"/>
    <col min="21" max="21" width="10.25390625" style="49" customWidth="1"/>
    <col min="22" max="23" width="9.00390625" style="5" customWidth="1"/>
    <col min="24" max="24" width="10.50390625" style="61" customWidth="1"/>
    <col min="25" max="16384" width="9.00390625" style="5" customWidth="1"/>
  </cols>
  <sheetData>
    <row r="1" spans="5:11" ht="14.25" customHeight="1">
      <c r="E1" s="123" t="s">
        <v>120</v>
      </c>
      <c r="F1" s="124"/>
      <c r="G1" s="124"/>
      <c r="H1" s="124"/>
      <c r="I1" s="124"/>
      <c r="J1" s="124"/>
      <c r="K1" s="125"/>
    </row>
    <row r="2" spans="5:11" ht="14.25" customHeight="1" thickBot="1">
      <c r="E2" s="126"/>
      <c r="F2" s="127"/>
      <c r="G2" s="127"/>
      <c r="H2" s="127"/>
      <c r="I2" s="127"/>
      <c r="J2" s="127"/>
      <c r="K2" s="128"/>
    </row>
    <row r="3" spans="2:20" ht="16.5" customHeight="1" thickBot="1">
      <c r="B3" s="5" t="s">
        <v>98</v>
      </c>
      <c r="E3" s="5" t="s">
        <v>99</v>
      </c>
      <c r="H3" s="121"/>
      <c r="I3" s="121"/>
      <c r="J3" s="121"/>
      <c r="S3" s="11" t="s">
        <v>119</v>
      </c>
      <c r="T3" s="117"/>
    </row>
    <row r="4" spans="2:20" ht="16.5" customHeight="1">
      <c r="B4" s="57" t="s">
        <v>82</v>
      </c>
      <c r="C4" s="56"/>
      <c r="E4" s="43" t="s">
        <v>83</v>
      </c>
      <c r="F4" s="42"/>
      <c r="G4" s="42"/>
      <c r="H4" s="13"/>
      <c r="I4" s="13"/>
      <c r="J4" s="13"/>
      <c r="K4" s="42"/>
      <c r="L4" s="42"/>
      <c r="M4" s="42"/>
      <c r="N4" s="42"/>
      <c r="O4" s="42"/>
      <c r="P4" s="42"/>
      <c r="Q4" s="42"/>
      <c r="R4" s="42"/>
      <c r="S4" s="42"/>
      <c r="T4" s="44">
        <f>SUM(F4:S4)</f>
        <v>0</v>
      </c>
    </row>
    <row r="5" spans="2:20" ht="16.5" customHeight="1" thickBot="1">
      <c r="B5" s="58" t="s">
        <v>81</v>
      </c>
      <c r="C5" s="41"/>
      <c r="E5" s="22" t="s">
        <v>84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5">
        <f>SUM(F5:S5)</f>
        <v>0</v>
      </c>
    </row>
    <row r="6" spans="2:20" ht="16.5" customHeight="1" thickBot="1" thickTop="1">
      <c r="B6" s="59" t="s">
        <v>54</v>
      </c>
      <c r="C6" s="60">
        <f>SUM(C4:C5)</f>
        <v>0</v>
      </c>
      <c r="E6" s="46" t="s">
        <v>54</v>
      </c>
      <c r="F6" s="47">
        <f>SUM(F4:F5)</f>
        <v>0</v>
      </c>
      <c r="G6" s="47">
        <f aca="true" t="shared" si="0" ref="G6:Q6">SUM(G4:G5)</f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7">
        <f t="shared" si="0"/>
        <v>0</v>
      </c>
      <c r="O6" s="47">
        <f t="shared" si="0"/>
        <v>0</v>
      </c>
      <c r="P6" s="47">
        <f t="shared" si="0"/>
        <v>0</v>
      </c>
      <c r="Q6" s="47">
        <f t="shared" si="0"/>
        <v>0</v>
      </c>
      <c r="R6" s="47"/>
      <c r="S6" s="47"/>
      <c r="T6" s="48">
        <f>SUM(F6:S6)</f>
        <v>0</v>
      </c>
    </row>
    <row r="7" ht="14.25" customHeight="1" thickBot="1"/>
    <row r="8" spans="1:24" s="11" customFormat="1" ht="16.5" customHeight="1" thickBot="1">
      <c r="A8" s="7" t="s">
        <v>14</v>
      </c>
      <c r="B8" s="62" t="s">
        <v>73</v>
      </c>
      <c r="C8" s="8" t="s">
        <v>15</v>
      </c>
      <c r="D8" s="51" t="s">
        <v>65</v>
      </c>
      <c r="E8" s="10" t="s">
        <v>74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17</v>
      </c>
      <c r="O8" s="9" t="s">
        <v>0</v>
      </c>
      <c r="P8" s="9" t="s">
        <v>1</v>
      </c>
      <c r="Q8" s="9" t="s">
        <v>2</v>
      </c>
      <c r="R8" s="122" t="s">
        <v>62</v>
      </c>
      <c r="S8" s="122"/>
      <c r="T8" s="92" t="s">
        <v>18</v>
      </c>
      <c r="U8" s="98" t="s">
        <v>63</v>
      </c>
      <c r="V8" s="86" t="s">
        <v>19</v>
      </c>
      <c r="W8" s="87" t="s">
        <v>20</v>
      </c>
      <c r="X8" s="88" t="s">
        <v>64</v>
      </c>
    </row>
    <row r="9" spans="1:24" ht="16.5" customHeight="1" thickTop="1">
      <c r="A9" s="68" t="s">
        <v>71</v>
      </c>
      <c r="B9" s="63"/>
      <c r="C9" s="12"/>
      <c r="D9" s="52" t="e">
        <f>C9/C11</f>
        <v>#DIV/0!</v>
      </c>
      <c r="E9" s="14"/>
      <c r="F9" s="6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93">
        <f>SUM(F9:S9)</f>
        <v>0</v>
      </c>
      <c r="U9" s="99"/>
      <c r="V9" s="16">
        <f>SUM(F9:I9)</f>
        <v>0</v>
      </c>
      <c r="W9" s="15">
        <f>V9/4</f>
        <v>0</v>
      </c>
      <c r="X9" s="85" t="e">
        <f>V9/V11</f>
        <v>#DIV/0!</v>
      </c>
    </row>
    <row r="10" spans="1:24" ht="16.5" customHeight="1" thickBot="1">
      <c r="A10" s="69" t="s">
        <v>72</v>
      </c>
      <c r="B10" s="64"/>
      <c r="C10" s="17"/>
      <c r="D10" s="53" t="e">
        <f>C10/C11</f>
        <v>#DIV/0!</v>
      </c>
      <c r="E10" s="19"/>
      <c r="F10" s="6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8"/>
      <c r="S10" s="18"/>
      <c r="T10" s="94">
        <f>SUM(F10:S10)</f>
        <v>0</v>
      </c>
      <c r="U10" s="100"/>
      <c r="V10" s="22">
        <f>SUM(F10:I10)</f>
        <v>0</v>
      </c>
      <c r="W10" s="21">
        <f>V10/4</f>
        <v>0</v>
      </c>
      <c r="X10" s="82" t="e">
        <f>V10/V11</f>
        <v>#DIV/0!</v>
      </c>
    </row>
    <row r="11" spans="1:24" ht="16.5" customHeight="1" thickBot="1" thickTop="1">
      <c r="A11" s="38" t="s">
        <v>70</v>
      </c>
      <c r="B11" s="72"/>
      <c r="C11" s="23">
        <f>SUM(C9:C10)</f>
        <v>0</v>
      </c>
      <c r="D11" s="4" t="e">
        <f>SUM(D9:D10)</f>
        <v>#DIV/0!</v>
      </c>
      <c r="E11" s="73"/>
      <c r="F11" s="23">
        <f>SUM(F9:F10)</f>
        <v>0</v>
      </c>
      <c r="G11" s="24">
        <f aca="true" t="shared" si="1" ref="G11:L11">SUM(G9:G10)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>SUM(M9:M10)</f>
        <v>0</v>
      </c>
      <c r="N11" s="24">
        <f>SUM(N9:N10)</f>
        <v>0</v>
      </c>
      <c r="O11" s="24">
        <f>SUM(O9:O10)</f>
        <v>0</v>
      </c>
      <c r="P11" s="24">
        <f>SUM(P9:P10)</f>
        <v>0</v>
      </c>
      <c r="Q11" s="24">
        <f>SUM(Q9:Q10)</f>
        <v>0</v>
      </c>
      <c r="R11" s="24"/>
      <c r="S11" s="24">
        <f>SUM(S9:S10)</f>
        <v>0</v>
      </c>
      <c r="T11" s="95">
        <f>T9+T10</f>
        <v>0</v>
      </c>
      <c r="U11" s="101">
        <v>1</v>
      </c>
      <c r="V11" s="26">
        <f>SUM(V9:V10)</f>
        <v>0</v>
      </c>
      <c r="W11" s="25">
        <f>V11/4</f>
        <v>0</v>
      </c>
      <c r="X11" s="84" t="e">
        <f>SUM(X9:X10)</f>
        <v>#DIV/0!</v>
      </c>
    </row>
    <row r="12" spans="1:24" ht="16.5" customHeight="1" thickTop="1">
      <c r="A12" s="70" t="s">
        <v>75</v>
      </c>
      <c r="B12" s="65"/>
      <c r="C12" s="27"/>
      <c r="D12" s="54"/>
      <c r="E12" s="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96">
        <f>Q12</f>
        <v>0</v>
      </c>
      <c r="U12" s="102"/>
      <c r="V12" s="16"/>
      <c r="W12" s="15"/>
      <c r="X12" s="83"/>
    </row>
    <row r="13" spans="1:24" ht="16.5" customHeight="1">
      <c r="A13" s="71" t="s">
        <v>77</v>
      </c>
      <c r="B13" s="36"/>
      <c r="C13" s="30"/>
      <c r="D13" s="1" t="e">
        <f>C13/C9</f>
        <v>#DIV/0!</v>
      </c>
      <c r="E13" s="32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7"/>
      <c r="U13" s="103"/>
      <c r="V13" s="34">
        <f>SUM(F13:I13)</f>
        <v>0</v>
      </c>
      <c r="W13" s="33">
        <f>V13/4</f>
        <v>0</v>
      </c>
      <c r="X13" s="81" t="e">
        <f>W13/W9</f>
        <v>#DIV/0!</v>
      </c>
    </row>
    <row r="14" spans="1:24" ht="16.5" customHeight="1">
      <c r="A14" s="70" t="s">
        <v>76</v>
      </c>
      <c r="B14" s="65"/>
      <c r="C14" s="27"/>
      <c r="D14" s="2"/>
      <c r="E14" s="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96">
        <f>Q14</f>
        <v>0</v>
      </c>
      <c r="U14" s="104"/>
      <c r="V14" s="37"/>
      <c r="W14" s="29"/>
      <c r="X14" s="82"/>
    </row>
    <row r="15" spans="1:24" ht="16.5" customHeight="1">
      <c r="A15" s="71" t="s">
        <v>106</v>
      </c>
      <c r="B15" s="36"/>
      <c r="C15" s="30"/>
      <c r="D15" s="1" t="e">
        <f>C15/C9</f>
        <v>#DIV/0!</v>
      </c>
      <c r="E15" s="32"/>
      <c r="F15" s="30"/>
      <c r="G15" s="31"/>
      <c r="H15" s="31"/>
      <c r="I15" s="31"/>
      <c r="J15" s="31">
        <f>J9*7%</f>
        <v>0</v>
      </c>
      <c r="K15" s="31">
        <f aca="true" t="shared" si="2" ref="K15:Q15">K9*7%</f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2"/>
        <v>0</v>
      </c>
      <c r="Q15" s="31">
        <f t="shared" si="2"/>
        <v>0</v>
      </c>
      <c r="R15" s="31"/>
      <c r="S15" s="31"/>
      <c r="T15" s="97">
        <f>SUM(F15:S15)</f>
        <v>0</v>
      </c>
      <c r="U15" s="103" t="e">
        <f>T15/T9</f>
        <v>#DIV/0!</v>
      </c>
      <c r="V15" s="34">
        <f>SUM(F15:I15)</f>
        <v>0</v>
      </c>
      <c r="W15" s="33">
        <f>V15/4</f>
        <v>0</v>
      </c>
      <c r="X15" s="81" t="e">
        <f>V15/V9</f>
        <v>#DIV/0!</v>
      </c>
    </row>
    <row r="16" spans="1:24" ht="16.5" customHeight="1">
      <c r="A16" s="71" t="s">
        <v>79</v>
      </c>
      <c r="B16" s="36"/>
      <c r="C16" s="30"/>
      <c r="D16" s="1" t="e">
        <f>C16/C9</f>
        <v>#DIV/0!</v>
      </c>
      <c r="E16" s="35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97">
        <f>SUM(F16:S16)</f>
        <v>0</v>
      </c>
      <c r="U16" s="103" t="e">
        <f>T16/T9</f>
        <v>#DIV/0!</v>
      </c>
      <c r="V16" s="34">
        <f>SUM(F16:I16)</f>
        <v>0</v>
      </c>
      <c r="W16" s="33">
        <f>V16/4</f>
        <v>0</v>
      </c>
      <c r="X16" s="81" t="e">
        <f>W16/W9</f>
        <v>#DIV/0!</v>
      </c>
    </row>
    <row r="17" spans="1:24" ht="16.5" customHeight="1" thickBot="1">
      <c r="A17" s="71" t="s">
        <v>80</v>
      </c>
      <c r="B17" s="36"/>
      <c r="C17" s="30"/>
      <c r="D17" s="1" t="e">
        <f>C17/C10</f>
        <v>#DIV/0!</v>
      </c>
      <c r="E17" s="36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97">
        <f>SUM(F17:S17)</f>
        <v>0</v>
      </c>
      <c r="U17" s="103" t="e">
        <f>T17/T10</f>
        <v>#DIV/0!</v>
      </c>
      <c r="V17" s="34">
        <f>SUM(F17:I17)</f>
        <v>0</v>
      </c>
      <c r="W17" s="21">
        <f>V17/4</f>
        <v>0</v>
      </c>
      <c r="X17" s="81" t="e">
        <f>V17/V10</f>
        <v>#DIV/0!</v>
      </c>
    </row>
    <row r="18" spans="1:24" ht="16.5" customHeight="1" thickBot="1" thickTop="1">
      <c r="A18" s="38" t="s">
        <v>78</v>
      </c>
      <c r="B18" s="72"/>
      <c r="C18" s="23">
        <f>C15+C16+C17</f>
        <v>0</v>
      </c>
      <c r="D18" s="3" t="e">
        <f>C18/C11</f>
        <v>#DIV/0!</v>
      </c>
      <c r="E18" s="73"/>
      <c r="F18" s="23">
        <f>F15+F16+F17</f>
        <v>0</v>
      </c>
      <c r="G18" s="24">
        <f>G15+G16+G17</f>
        <v>0</v>
      </c>
      <c r="H18" s="24">
        <f aca="true" t="shared" si="3" ref="H18:Q18">H15+H16+H17</f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/>
      <c r="S18" s="24">
        <f>SUM(S12:S17)</f>
        <v>0</v>
      </c>
      <c r="T18" s="24">
        <f>T15+T16+T17</f>
        <v>0</v>
      </c>
      <c r="U18" s="105" t="e">
        <f>T18/T11</f>
        <v>#DIV/0!</v>
      </c>
      <c r="V18" s="24">
        <f>V15+V16+V17</f>
        <v>0</v>
      </c>
      <c r="W18" s="25">
        <f>V18/4</f>
        <v>0</v>
      </c>
      <c r="X18" s="84" t="e">
        <f>W18/W11</f>
        <v>#DIV/0!</v>
      </c>
    </row>
    <row r="19" spans="1:24" s="11" customFormat="1" ht="16.5" customHeight="1" thickBot="1" thickTop="1">
      <c r="A19" s="38" t="s">
        <v>21</v>
      </c>
      <c r="B19" s="72"/>
      <c r="C19" s="23">
        <f>C11-C18</f>
        <v>0</v>
      </c>
      <c r="D19" s="4" t="e">
        <f>C19/C11</f>
        <v>#DIV/0!</v>
      </c>
      <c r="E19" s="73"/>
      <c r="F19" s="23">
        <f aca="true" t="shared" si="4" ref="F19:Q19">F11-F18</f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/>
      <c r="S19" s="24">
        <f>S11-S18</f>
        <v>0</v>
      </c>
      <c r="T19" s="95">
        <f>T11-T18</f>
        <v>0</v>
      </c>
      <c r="U19" s="105" t="e">
        <f>T19/T11</f>
        <v>#DIV/0!</v>
      </c>
      <c r="V19" s="26">
        <f>V11-V18</f>
        <v>0</v>
      </c>
      <c r="W19" s="25">
        <f>W11-W18</f>
        <v>0</v>
      </c>
      <c r="X19" s="84" t="e">
        <f>V19/V11</f>
        <v>#DIV/0!</v>
      </c>
    </row>
    <row r="20" spans="1:24" ht="16.5" customHeight="1" thickTop="1">
      <c r="A20" s="71" t="s">
        <v>22</v>
      </c>
      <c r="B20" s="36"/>
      <c r="C20" s="30"/>
      <c r="D20" s="55"/>
      <c r="E20" s="39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9">
        <f>SUM(F20:S20)</f>
        <v>0</v>
      </c>
      <c r="U20" s="102"/>
      <c r="V20" s="16">
        <f>SUM(F20:I20)</f>
        <v>0</v>
      </c>
      <c r="W20" s="15">
        <f>V20/4</f>
        <v>0</v>
      </c>
      <c r="X20" s="83"/>
    </row>
    <row r="21" spans="1:24" ht="16.5" customHeight="1">
      <c r="A21" s="71" t="s">
        <v>23</v>
      </c>
      <c r="B21" s="36"/>
      <c r="C21" s="30"/>
      <c r="D21" s="55"/>
      <c r="E21" s="39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9">
        <f>SUM(F21:S21)</f>
        <v>0</v>
      </c>
      <c r="U21" s="106"/>
      <c r="V21" s="34">
        <f>SUM(F21:I21)</f>
        <v>0</v>
      </c>
      <c r="W21" s="33">
        <f>V21/4</f>
        <v>0</v>
      </c>
      <c r="X21" s="81"/>
    </row>
    <row r="22" spans="1:24" ht="16.5" customHeight="1">
      <c r="A22" s="71" t="s">
        <v>24</v>
      </c>
      <c r="B22" s="36"/>
      <c r="C22" s="30"/>
      <c r="D22" s="1"/>
      <c r="E22" s="39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9">
        <f>SUM(F22:S22)</f>
        <v>0</v>
      </c>
      <c r="U22" s="106"/>
      <c r="V22" s="34">
        <f aca="true" t="shared" si="5" ref="V22:V47">SUM(F22:I22)</f>
        <v>0</v>
      </c>
      <c r="W22" s="33">
        <f aca="true" t="shared" si="6" ref="W22:W47">V22/4</f>
        <v>0</v>
      </c>
      <c r="X22" s="81"/>
    </row>
    <row r="23" spans="1:24" ht="16.5" customHeight="1">
      <c r="A23" s="71" t="s">
        <v>25</v>
      </c>
      <c r="B23" s="36"/>
      <c r="C23" s="30"/>
      <c r="D23" s="55"/>
      <c r="E23" s="39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9">
        <f aca="true" t="shared" si="7" ref="T23:T48">SUM(F23:S23)</f>
        <v>0</v>
      </c>
      <c r="U23" s="106"/>
      <c r="V23" s="34">
        <f t="shared" si="5"/>
        <v>0</v>
      </c>
      <c r="W23" s="33">
        <f t="shared" si="6"/>
        <v>0</v>
      </c>
      <c r="X23" s="81"/>
    </row>
    <row r="24" spans="1:24" ht="16.5" customHeight="1">
      <c r="A24" s="71" t="s">
        <v>52</v>
      </c>
      <c r="B24" s="36"/>
      <c r="C24" s="30"/>
      <c r="D24" s="55"/>
      <c r="E24" s="39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9">
        <f t="shared" si="7"/>
        <v>0</v>
      </c>
      <c r="U24" s="106"/>
      <c r="V24" s="34">
        <f t="shared" si="5"/>
        <v>0</v>
      </c>
      <c r="W24" s="33">
        <f t="shared" si="6"/>
        <v>0</v>
      </c>
      <c r="X24" s="81"/>
    </row>
    <row r="25" spans="1:24" ht="16.5" customHeight="1">
      <c r="A25" s="71" t="s">
        <v>26</v>
      </c>
      <c r="B25" s="36"/>
      <c r="C25" s="30"/>
      <c r="D25" s="1"/>
      <c r="E25" s="39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9">
        <f t="shared" si="7"/>
        <v>0</v>
      </c>
      <c r="U25" s="106"/>
      <c r="V25" s="34">
        <f t="shared" si="5"/>
        <v>0</v>
      </c>
      <c r="W25" s="33">
        <f t="shared" si="6"/>
        <v>0</v>
      </c>
      <c r="X25" s="81" t="e">
        <f>V25/(V20+V21+V22)</f>
        <v>#DIV/0!</v>
      </c>
    </row>
    <row r="26" spans="1:24" ht="16.5" customHeight="1">
      <c r="A26" s="71" t="s">
        <v>27</v>
      </c>
      <c r="B26" s="36"/>
      <c r="C26" s="30"/>
      <c r="D26" s="55"/>
      <c r="E26" s="39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9">
        <f t="shared" si="7"/>
        <v>0</v>
      </c>
      <c r="U26" s="106"/>
      <c r="V26" s="34">
        <f t="shared" si="5"/>
        <v>0</v>
      </c>
      <c r="W26" s="33">
        <f t="shared" si="6"/>
        <v>0</v>
      </c>
      <c r="X26" s="81"/>
    </row>
    <row r="27" spans="1:24" ht="16.5" customHeight="1">
      <c r="A27" s="71" t="s">
        <v>28</v>
      </c>
      <c r="B27" s="36"/>
      <c r="C27" s="30"/>
      <c r="D27" s="1"/>
      <c r="E27" s="39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9">
        <f t="shared" si="7"/>
        <v>0</v>
      </c>
      <c r="U27" s="106"/>
      <c r="V27" s="34">
        <f t="shared" si="5"/>
        <v>0</v>
      </c>
      <c r="W27" s="33">
        <f t="shared" si="6"/>
        <v>0</v>
      </c>
      <c r="X27" s="81"/>
    </row>
    <row r="28" spans="1:24" ht="16.5" customHeight="1">
      <c r="A28" s="71" t="s">
        <v>29</v>
      </c>
      <c r="B28" s="36"/>
      <c r="C28" s="30"/>
      <c r="D28" s="55"/>
      <c r="E28" s="39"/>
      <c r="F28" s="3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9">
        <f t="shared" si="7"/>
        <v>0</v>
      </c>
      <c r="U28" s="106"/>
      <c r="V28" s="34">
        <f t="shared" si="5"/>
        <v>0</v>
      </c>
      <c r="W28" s="33">
        <f t="shared" si="6"/>
        <v>0</v>
      </c>
      <c r="X28" s="81"/>
    </row>
    <row r="29" spans="1:24" ht="16.5" customHeight="1">
      <c r="A29" s="71" t="s">
        <v>30</v>
      </c>
      <c r="B29" s="36"/>
      <c r="C29" s="30"/>
      <c r="D29" s="55"/>
      <c r="E29" s="39"/>
      <c r="F29" s="3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9">
        <f t="shared" si="7"/>
        <v>0</v>
      </c>
      <c r="U29" s="106"/>
      <c r="V29" s="34">
        <f t="shared" si="5"/>
        <v>0</v>
      </c>
      <c r="W29" s="33">
        <f t="shared" si="6"/>
        <v>0</v>
      </c>
      <c r="X29" s="81"/>
    </row>
    <row r="30" spans="1:24" ht="16.5" customHeight="1">
      <c r="A30" s="71" t="s">
        <v>31</v>
      </c>
      <c r="B30" s="36"/>
      <c r="C30" s="30"/>
      <c r="D30" s="55"/>
      <c r="E30" s="39"/>
      <c r="F30" s="3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9">
        <f t="shared" si="7"/>
        <v>0</v>
      </c>
      <c r="U30" s="106"/>
      <c r="V30" s="34">
        <f t="shared" si="5"/>
        <v>0</v>
      </c>
      <c r="W30" s="33">
        <f t="shared" si="6"/>
        <v>0</v>
      </c>
      <c r="X30" s="81"/>
    </row>
    <row r="31" spans="1:24" ht="16.5" customHeight="1">
      <c r="A31" s="71" t="s">
        <v>32</v>
      </c>
      <c r="B31" s="36"/>
      <c r="C31" s="30"/>
      <c r="D31" s="55"/>
      <c r="E31" s="39"/>
      <c r="F31" s="3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9">
        <f t="shared" si="7"/>
        <v>0</v>
      </c>
      <c r="U31" s="106"/>
      <c r="V31" s="34">
        <f t="shared" si="5"/>
        <v>0</v>
      </c>
      <c r="W31" s="33">
        <f t="shared" si="6"/>
        <v>0</v>
      </c>
      <c r="X31" s="81"/>
    </row>
    <row r="32" spans="1:24" ht="16.5" customHeight="1">
      <c r="A32" s="71" t="s">
        <v>33</v>
      </c>
      <c r="B32" s="36"/>
      <c r="C32" s="30"/>
      <c r="D32" s="55"/>
      <c r="E32" s="39"/>
      <c r="F32" s="36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9">
        <f t="shared" si="7"/>
        <v>0</v>
      </c>
      <c r="U32" s="106"/>
      <c r="V32" s="34">
        <f t="shared" si="5"/>
        <v>0</v>
      </c>
      <c r="W32" s="33">
        <f t="shared" si="6"/>
        <v>0</v>
      </c>
      <c r="X32" s="81"/>
    </row>
    <row r="33" spans="1:24" ht="16.5" customHeight="1">
      <c r="A33" s="71" t="s">
        <v>34</v>
      </c>
      <c r="B33" s="36"/>
      <c r="C33" s="30"/>
      <c r="D33" s="55"/>
      <c r="E33" s="39"/>
      <c r="F33" s="3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9">
        <f t="shared" si="7"/>
        <v>0</v>
      </c>
      <c r="U33" s="106"/>
      <c r="V33" s="34">
        <f t="shared" si="5"/>
        <v>0</v>
      </c>
      <c r="W33" s="33">
        <f t="shared" si="6"/>
        <v>0</v>
      </c>
      <c r="X33" s="81"/>
    </row>
    <row r="34" spans="1:24" ht="16.5" customHeight="1">
      <c r="A34" s="71" t="s">
        <v>35</v>
      </c>
      <c r="B34" s="36"/>
      <c r="C34" s="30"/>
      <c r="D34" s="55"/>
      <c r="E34" s="39"/>
      <c r="F34" s="36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0"/>
      <c r="S34" s="40"/>
      <c r="T34" s="39">
        <f t="shared" si="7"/>
        <v>0</v>
      </c>
      <c r="U34" s="106"/>
      <c r="V34" s="34">
        <f t="shared" si="5"/>
        <v>0</v>
      </c>
      <c r="W34" s="33">
        <f t="shared" si="6"/>
        <v>0</v>
      </c>
      <c r="X34" s="81"/>
    </row>
    <row r="35" spans="1:24" ht="16.5" customHeight="1">
      <c r="A35" s="71" t="s">
        <v>36</v>
      </c>
      <c r="B35" s="36"/>
      <c r="C35" s="30"/>
      <c r="D35" s="55"/>
      <c r="E35" s="39"/>
      <c r="F35" s="3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9">
        <f t="shared" si="7"/>
        <v>0</v>
      </c>
      <c r="U35" s="106"/>
      <c r="V35" s="34">
        <f t="shared" si="5"/>
        <v>0</v>
      </c>
      <c r="W35" s="33">
        <f t="shared" si="6"/>
        <v>0</v>
      </c>
      <c r="X35" s="81"/>
    </row>
    <row r="36" spans="1:24" ht="16.5" customHeight="1">
      <c r="A36" s="71" t="s">
        <v>37</v>
      </c>
      <c r="B36" s="36"/>
      <c r="C36" s="30"/>
      <c r="D36" s="55"/>
      <c r="E36" s="39"/>
      <c r="F36" s="3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9">
        <f t="shared" si="7"/>
        <v>0</v>
      </c>
      <c r="U36" s="106"/>
      <c r="V36" s="34">
        <f t="shared" si="5"/>
        <v>0</v>
      </c>
      <c r="W36" s="33">
        <f t="shared" si="6"/>
        <v>0</v>
      </c>
      <c r="X36" s="81"/>
    </row>
    <row r="37" spans="1:24" ht="16.5" customHeight="1">
      <c r="A37" s="71" t="s">
        <v>38</v>
      </c>
      <c r="B37" s="36"/>
      <c r="C37" s="30"/>
      <c r="D37" s="55"/>
      <c r="E37" s="39"/>
      <c r="F37" s="3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9">
        <f t="shared" si="7"/>
        <v>0</v>
      </c>
      <c r="U37" s="106"/>
      <c r="V37" s="34">
        <f t="shared" si="5"/>
        <v>0</v>
      </c>
      <c r="W37" s="33">
        <f t="shared" si="6"/>
        <v>0</v>
      </c>
      <c r="X37" s="81"/>
    </row>
    <row r="38" spans="1:24" ht="16.5" customHeight="1">
      <c r="A38" s="71" t="s">
        <v>53</v>
      </c>
      <c r="B38" s="36"/>
      <c r="C38" s="30"/>
      <c r="D38" s="55"/>
      <c r="E38" s="3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9">
        <f t="shared" si="7"/>
        <v>0</v>
      </c>
      <c r="U38" s="106"/>
      <c r="V38" s="34">
        <f t="shared" si="5"/>
        <v>0</v>
      </c>
      <c r="W38" s="33">
        <f t="shared" si="6"/>
        <v>0</v>
      </c>
      <c r="X38" s="81"/>
    </row>
    <row r="39" spans="1:24" ht="16.5" customHeight="1">
      <c r="A39" s="71" t="s">
        <v>58</v>
      </c>
      <c r="B39" s="36"/>
      <c r="C39" s="30"/>
      <c r="D39" s="55"/>
      <c r="E39" s="3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9">
        <f t="shared" si="7"/>
        <v>0</v>
      </c>
      <c r="U39" s="106"/>
      <c r="V39" s="34">
        <f t="shared" si="5"/>
        <v>0</v>
      </c>
      <c r="W39" s="33">
        <f t="shared" si="6"/>
        <v>0</v>
      </c>
      <c r="X39" s="81"/>
    </row>
    <row r="40" spans="1:24" ht="16.5" customHeight="1">
      <c r="A40" s="71" t="s">
        <v>39</v>
      </c>
      <c r="B40" s="36"/>
      <c r="C40" s="30"/>
      <c r="D40" s="55"/>
      <c r="E40" s="39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9">
        <f t="shared" si="7"/>
        <v>0</v>
      </c>
      <c r="U40" s="106"/>
      <c r="V40" s="34">
        <f t="shared" si="5"/>
        <v>0</v>
      </c>
      <c r="W40" s="33">
        <f t="shared" si="6"/>
        <v>0</v>
      </c>
      <c r="X40" s="81"/>
    </row>
    <row r="41" spans="1:24" ht="16.5" customHeight="1">
      <c r="A41" s="71" t="s">
        <v>40</v>
      </c>
      <c r="B41" s="36"/>
      <c r="C41" s="30"/>
      <c r="D41" s="55"/>
      <c r="E41" s="39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9">
        <f t="shared" si="7"/>
        <v>0</v>
      </c>
      <c r="U41" s="106"/>
      <c r="V41" s="34">
        <f t="shared" si="5"/>
        <v>0</v>
      </c>
      <c r="W41" s="33">
        <f t="shared" si="6"/>
        <v>0</v>
      </c>
      <c r="X41" s="81"/>
    </row>
    <row r="42" spans="1:24" ht="16.5" customHeight="1">
      <c r="A42" s="71" t="s">
        <v>41</v>
      </c>
      <c r="B42" s="36"/>
      <c r="C42" s="30"/>
      <c r="D42" s="55"/>
      <c r="E42" s="39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9">
        <f t="shared" si="7"/>
        <v>0</v>
      </c>
      <c r="U42" s="106"/>
      <c r="V42" s="34">
        <f t="shared" si="5"/>
        <v>0</v>
      </c>
      <c r="W42" s="33">
        <f t="shared" si="6"/>
        <v>0</v>
      </c>
      <c r="X42" s="81"/>
    </row>
    <row r="43" spans="1:24" ht="16.5" customHeight="1">
      <c r="A43" s="71" t="s">
        <v>42</v>
      </c>
      <c r="B43" s="36"/>
      <c r="C43" s="30"/>
      <c r="D43" s="55"/>
      <c r="E43" s="39"/>
      <c r="F43" s="30"/>
      <c r="G43" s="31"/>
      <c r="H43" s="31"/>
      <c r="I43" s="31"/>
      <c r="J43" s="31"/>
      <c r="K43" s="31"/>
      <c r="L43" s="31"/>
      <c r="M43" s="31"/>
      <c r="N43" s="31"/>
      <c r="O43" s="40"/>
      <c r="P43" s="40"/>
      <c r="Q43" s="31"/>
      <c r="R43" s="31"/>
      <c r="S43" s="40"/>
      <c r="T43" s="39">
        <f t="shared" si="7"/>
        <v>0</v>
      </c>
      <c r="U43" s="106"/>
      <c r="V43" s="34">
        <f t="shared" si="5"/>
        <v>0</v>
      </c>
      <c r="W43" s="33">
        <f t="shared" si="6"/>
        <v>0</v>
      </c>
      <c r="X43" s="81"/>
    </row>
    <row r="44" spans="1:24" ht="16.5" customHeight="1">
      <c r="A44" s="71" t="s">
        <v>43</v>
      </c>
      <c r="B44" s="36"/>
      <c r="C44" s="30"/>
      <c r="D44" s="55"/>
      <c r="E44" s="39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9">
        <f t="shared" si="7"/>
        <v>0</v>
      </c>
      <c r="U44" s="106"/>
      <c r="V44" s="34">
        <f t="shared" si="5"/>
        <v>0</v>
      </c>
      <c r="W44" s="33">
        <f t="shared" si="6"/>
        <v>0</v>
      </c>
      <c r="X44" s="81"/>
    </row>
    <row r="45" spans="1:24" ht="16.5" customHeight="1">
      <c r="A45" s="71" t="s">
        <v>44</v>
      </c>
      <c r="B45" s="36"/>
      <c r="C45" s="30"/>
      <c r="D45" s="55"/>
      <c r="E45" s="39"/>
      <c r="F45" s="3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9">
        <f t="shared" si="7"/>
        <v>0</v>
      </c>
      <c r="U45" s="106"/>
      <c r="V45" s="34">
        <f t="shared" si="5"/>
        <v>0</v>
      </c>
      <c r="W45" s="33">
        <f t="shared" si="6"/>
        <v>0</v>
      </c>
      <c r="X45" s="81"/>
    </row>
    <row r="46" spans="1:24" ht="16.5" customHeight="1">
      <c r="A46" s="71" t="s">
        <v>45</v>
      </c>
      <c r="B46" s="36"/>
      <c r="C46" s="30"/>
      <c r="D46" s="55"/>
      <c r="E46" s="39"/>
      <c r="F46" s="36">
        <f aca="true" t="shared" si="8" ref="F46:Q48">$C46/12</f>
        <v>0</v>
      </c>
      <c r="G46" s="31">
        <f t="shared" si="8"/>
        <v>0</v>
      </c>
      <c r="H46" s="31">
        <f t="shared" si="8"/>
        <v>0</v>
      </c>
      <c r="I46" s="31">
        <f t="shared" si="8"/>
        <v>0</v>
      </c>
      <c r="J46" s="31">
        <f t="shared" si="8"/>
        <v>0</v>
      </c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31">
        <f t="shared" si="8"/>
        <v>0</v>
      </c>
      <c r="Q46" s="31">
        <f t="shared" si="8"/>
        <v>0</v>
      </c>
      <c r="R46" s="31"/>
      <c r="S46" s="31"/>
      <c r="T46" s="39">
        <f t="shared" si="7"/>
        <v>0</v>
      </c>
      <c r="U46" s="106"/>
      <c r="V46" s="34">
        <f t="shared" si="5"/>
        <v>0</v>
      </c>
      <c r="W46" s="33">
        <f t="shared" si="6"/>
        <v>0</v>
      </c>
      <c r="X46" s="81"/>
    </row>
    <row r="47" spans="1:24" ht="16.5" customHeight="1">
      <c r="A47" s="71" t="s">
        <v>46</v>
      </c>
      <c r="B47" s="36"/>
      <c r="C47" s="30"/>
      <c r="D47" s="55"/>
      <c r="E47" s="39"/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40"/>
      <c r="S47" s="40"/>
      <c r="T47" s="39">
        <f t="shared" si="7"/>
        <v>0</v>
      </c>
      <c r="U47" s="106"/>
      <c r="V47" s="34">
        <f t="shared" si="5"/>
        <v>0</v>
      </c>
      <c r="W47" s="33">
        <f t="shared" si="6"/>
        <v>0</v>
      </c>
      <c r="X47" s="81"/>
    </row>
    <row r="48" spans="1:24" ht="16.5" customHeight="1" thickBot="1">
      <c r="A48" s="69" t="s">
        <v>10</v>
      </c>
      <c r="B48" s="64"/>
      <c r="C48" s="17"/>
      <c r="D48" s="53"/>
      <c r="E48" s="19"/>
      <c r="F48" s="64">
        <f t="shared" si="8"/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8">
        <f t="shared" si="8"/>
        <v>0</v>
      </c>
      <c r="L48" s="18">
        <f t="shared" si="8"/>
        <v>0</v>
      </c>
      <c r="M48" s="18">
        <f t="shared" si="8"/>
        <v>0</v>
      </c>
      <c r="N48" s="18">
        <f t="shared" si="8"/>
        <v>0</v>
      </c>
      <c r="O48" s="18">
        <f t="shared" si="8"/>
        <v>0</v>
      </c>
      <c r="P48" s="18">
        <f t="shared" si="8"/>
        <v>0</v>
      </c>
      <c r="Q48" s="18">
        <f t="shared" si="8"/>
        <v>0</v>
      </c>
      <c r="R48" s="74"/>
      <c r="S48" s="74"/>
      <c r="T48" s="19">
        <f t="shared" si="7"/>
        <v>0</v>
      </c>
      <c r="U48" s="100"/>
      <c r="V48" s="22">
        <f>SUM(F48:I48)</f>
        <v>0</v>
      </c>
      <c r="W48" s="21">
        <f>V48/4</f>
        <v>0</v>
      </c>
      <c r="X48" s="82"/>
    </row>
    <row r="49" spans="1:24" ht="16.5" customHeight="1" thickBot="1" thickTop="1">
      <c r="A49" s="38" t="s">
        <v>47</v>
      </c>
      <c r="B49" s="72"/>
      <c r="C49" s="23">
        <f>SUM(C20:C48)</f>
        <v>0</v>
      </c>
      <c r="D49" s="4"/>
      <c r="E49" s="73"/>
      <c r="F49" s="23">
        <f>SUM(F20:F48)</f>
        <v>0</v>
      </c>
      <c r="G49" s="24">
        <f>SUM(G20:G48)</f>
        <v>0</v>
      </c>
      <c r="H49" s="24">
        <f aca="true" t="shared" si="9" ref="H49:Q49">SUM(H20:H48)</f>
        <v>0</v>
      </c>
      <c r="I49" s="24">
        <f t="shared" si="9"/>
        <v>0</v>
      </c>
      <c r="J49" s="24">
        <f t="shared" si="9"/>
        <v>0</v>
      </c>
      <c r="K49" s="24">
        <f t="shared" si="9"/>
        <v>0</v>
      </c>
      <c r="L49" s="24">
        <f t="shared" si="9"/>
        <v>0</v>
      </c>
      <c r="M49" s="24">
        <f t="shared" si="9"/>
        <v>0</v>
      </c>
      <c r="N49" s="24">
        <f t="shared" si="9"/>
        <v>0</v>
      </c>
      <c r="O49" s="24">
        <f t="shared" si="9"/>
        <v>0</v>
      </c>
      <c r="P49" s="24">
        <f t="shared" si="9"/>
        <v>0</v>
      </c>
      <c r="Q49" s="24">
        <f t="shared" si="9"/>
        <v>0</v>
      </c>
      <c r="R49" s="24"/>
      <c r="S49" s="24"/>
      <c r="T49" s="73">
        <f>SUM(T20:T48)</f>
        <v>0</v>
      </c>
      <c r="U49" s="101"/>
      <c r="V49" s="26">
        <f>SUM(V20:V48)</f>
        <v>0</v>
      </c>
      <c r="W49" s="120">
        <f>SUM(W20:W48)</f>
        <v>0</v>
      </c>
      <c r="X49" s="84"/>
    </row>
    <row r="50" spans="1:24" s="11" customFormat="1" ht="16.5" customHeight="1" thickBot="1" thickTop="1">
      <c r="A50" s="38" t="s">
        <v>48</v>
      </c>
      <c r="B50" s="72"/>
      <c r="C50" s="23">
        <f>C19-C49</f>
        <v>0</v>
      </c>
      <c r="D50" s="4"/>
      <c r="E50" s="73"/>
      <c r="F50" s="23">
        <f aca="true" t="shared" si="10" ref="F50:Q50">F19-F49</f>
        <v>0</v>
      </c>
      <c r="G50" s="24">
        <f t="shared" si="10"/>
        <v>0</v>
      </c>
      <c r="H50" s="24">
        <f t="shared" si="10"/>
        <v>0</v>
      </c>
      <c r="I50" s="24">
        <f t="shared" si="10"/>
        <v>0</v>
      </c>
      <c r="J50" s="24">
        <f>J19-J49</f>
        <v>0</v>
      </c>
      <c r="K50" s="24">
        <f t="shared" si="10"/>
        <v>0</v>
      </c>
      <c r="L50" s="24">
        <f t="shared" si="10"/>
        <v>0</v>
      </c>
      <c r="M50" s="24">
        <f t="shared" si="10"/>
        <v>0</v>
      </c>
      <c r="N50" s="24">
        <f t="shared" si="10"/>
        <v>0</v>
      </c>
      <c r="O50" s="24">
        <f t="shared" si="10"/>
        <v>0</v>
      </c>
      <c r="P50" s="24">
        <f t="shared" si="10"/>
        <v>0</v>
      </c>
      <c r="Q50" s="24">
        <f t="shared" si="10"/>
        <v>0</v>
      </c>
      <c r="R50" s="24"/>
      <c r="S50" s="24"/>
      <c r="T50" s="73">
        <f>T19-T49</f>
        <v>0</v>
      </c>
      <c r="U50" s="107"/>
      <c r="V50" s="26">
        <f>V19-V49</f>
        <v>0</v>
      </c>
      <c r="W50" s="25">
        <f>V50/4</f>
        <v>0</v>
      </c>
      <c r="X50" s="89"/>
    </row>
    <row r="51" spans="1:24" ht="16.5" customHeight="1" thickTop="1">
      <c r="A51" s="71" t="s">
        <v>49</v>
      </c>
      <c r="B51" s="36"/>
      <c r="C51" s="30"/>
      <c r="D51" s="55"/>
      <c r="E51" s="39" t="s">
        <v>12</v>
      </c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9">
        <f>SUM(S51,F51:Q51)</f>
        <v>0</v>
      </c>
      <c r="U51" s="102"/>
      <c r="V51" s="16">
        <f>SUM(F51:I51)</f>
        <v>0</v>
      </c>
      <c r="W51" s="15">
        <f>V51/4</f>
        <v>0</v>
      </c>
      <c r="X51" s="83"/>
    </row>
    <row r="52" spans="1:24" ht="16.5" customHeight="1" thickBot="1">
      <c r="A52" s="69" t="s">
        <v>50</v>
      </c>
      <c r="B52" s="64"/>
      <c r="C52" s="17"/>
      <c r="D52" s="53"/>
      <c r="E52" s="19" t="s">
        <v>12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>
        <f>SUM(S52,F52:Q52)</f>
        <v>0</v>
      </c>
      <c r="U52" s="100"/>
      <c r="V52" s="22">
        <f>SUM(F52:I52)</f>
        <v>0</v>
      </c>
      <c r="W52" s="21">
        <f>V52/4</f>
        <v>0</v>
      </c>
      <c r="X52" s="82"/>
    </row>
    <row r="53" spans="1:24" s="11" customFormat="1" ht="16.5" customHeight="1" thickBot="1" thickTop="1">
      <c r="A53" s="38" t="s">
        <v>51</v>
      </c>
      <c r="B53" s="72"/>
      <c r="C53" s="23">
        <f>C50+C51-C52</f>
        <v>0</v>
      </c>
      <c r="D53" s="4"/>
      <c r="E53" s="73"/>
      <c r="F53" s="23">
        <f aca="true" t="shared" si="11" ref="F53:Q53">F50+F51-F52</f>
        <v>0</v>
      </c>
      <c r="G53" s="24">
        <f t="shared" si="11"/>
        <v>0</v>
      </c>
      <c r="H53" s="24">
        <f t="shared" si="11"/>
        <v>0</v>
      </c>
      <c r="I53" s="24">
        <f t="shared" si="11"/>
        <v>0</v>
      </c>
      <c r="J53" s="24">
        <f t="shared" si="11"/>
        <v>0</v>
      </c>
      <c r="K53" s="24">
        <f t="shared" si="11"/>
        <v>0</v>
      </c>
      <c r="L53" s="24">
        <f t="shared" si="11"/>
        <v>0</v>
      </c>
      <c r="M53" s="24">
        <f t="shared" si="11"/>
        <v>0</v>
      </c>
      <c r="N53" s="24">
        <f t="shared" si="11"/>
        <v>0</v>
      </c>
      <c r="O53" s="24">
        <f t="shared" si="11"/>
        <v>0</v>
      </c>
      <c r="P53" s="24">
        <f t="shared" si="11"/>
        <v>0</v>
      </c>
      <c r="Q53" s="24">
        <f t="shared" si="11"/>
        <v>0</v>
      </c>
      <c r="R53" s="24"/>
      <c r="S53" s="24"/>
      <c r="T53" s="73">
        <f>T50+T51-T52</f>
        <v>0</v>
      </c>
      <c r="U53" s="107"/>
      <c r="V53" s="73">
        <f>V50+V51-V52</f>
        <v>0</v>
      </c>
      <c r="W53" s="25">
        <f>V53/7</f>
        <v>0</v>
      </c>
      <c r="X53" s="89"/>
    </row>
    <row r="54" spans="1:24" ht="16.5" customHeight="1" thickTop="1">
      <c r="A54" s="71" t="s">
        <v>109</v>
      </c>
      <c r="B54" s="36"/>
      <c r="C54" s="30"/>
      <c r="D54" s="55"/>
      <c r="E54" s="39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9">
        <f>SUM(S54,F54:Q54)</f>
        <v>0</v>
      </c>
      <c r="U54" s="102"/>
      <c r="V54" s="16">
        <f>SUM(F54:L54)</f>
        <v>0</v>
      </c>
      <c r="W54" s="15">
        <f>V54/4</f>
        <v>0</v>
      </c>
      <c r="X54" s="83"/>
    </row>
    <row r="55" spans="1:24" ht="16.5" customHeight="1" thickBot="1">
      <c r="A55" s="69" t="s">
        <v>96</v>
      </c>
      <c r="B55" s="64"/>
      <c r="C55" s="17"/>
      <c r="D55" s="53"/>
      <c r="E55" s="19"/>
      <c r="F55" s="6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19"/>
      <c r="R55" s="118"/>
      <c r="S55" s="18"/>
      <c r="T55" s="19"/>
      <c r="U55" s="100"/>
      <c r="V55" s="22"/>
      <c r="W55" s="21"/>
      <c r="X55" s="82"/>
    </row>
    <row r="56" spans="1:24" s="11" customFormat="1" ht="16.5" customHeight="1" thickBot="1" thickTop="1">
      <c r="A56" s="75" t="s">
        <v>66</v>
      </c>
      <c r="B56" s="76"/>
      <c r="C56" s="77">
        <f>C53+C54</f>
        <v>0</v>
      </c>
      <c r="D56" s="78"/>
      <c r="E56" s="79"/>
      <c r="F56" s="76">
        <f>F53+F54-F55</f>
        <v>0</v>
      </c>
      <c r="G56" s="80">
        <f aca="true" t="shared" si="12" ref="G56:T56">G53+G54-G55</f>
        <v>0</v>
      </c>
      <c r="H56" s="80">
        <f t="shared" si="12"/>
        <v>0</v>
      </c>
      <c r="I56" s="80">
        <f t="shared" si="12"/>
        <v>0</v>
      </c>
      <c r="J56" s="80">
        <f t="shared" si="12"/>
        <v>0</v>
      </c>
      <c r="K56" s="80">
        <f t="shared" si="12"/>
        <v>0</v>
      </c>
      <c r="L56" s="80">
        <f t="shared" si="12"/>
        <v>0</v>
      </c>
      <c r="M56" s="80">
        <f t="shared" si="12"/>
        <v>0</v>
      </c>
      <c r="N56" s="80">
        <f t="shared" si="12"/>
        <v>0</v>
      </c>
      <c r="O56" s="80">
        <f t="shared" si="12"/>
        <v>0</v>
      </c>
      <c r="P56" s="80">
        <f t="shared" si="12"/>
        <v>0</v>
      </c>
      <c r="Q56" s="80">
        <f t="shared" si="12"/>
        <v>0</v>
      </c>
      <c r="R56" s="80">
        <f t="shared" si="12"/>
        <v>0</v>
      </c>
      <c r="S56" s="80">
        <f t="shared" si="12"/>
        <v>0</v>
      </c>
      <c r="T56" s="80">
        <f t="shared" si="12"/>
        <v>0</v>
      </c>
      <c r="U56" s="108"/>
      <c r="V56" s="80">
        <f>V53+V54-V55</f>
        <v>0</v>
      </c>
      <c r="W56" s="90">
        <f>V56/4</f>
        <v>0</v>
      </c>
      <c r="X56" s="91"/>
    </row>
    <row r="57" spans="1:24" s="116" customFormat="1" ht="16.5" customHeight="1">
      <c r="A57" s="111"/>
      <c r="B57" s="112"/>
      <c r="C57" s="112"/>
      <c r="D57" s="113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4"/>
      <c r="V57" s="112"/>
      <c r="W57" s="112"/>
      <c r="X57" s="115"/>
    </row>
    <row r="58" spans="3:5" ht="16.5" customHeight="1" thickBot="1">
      <c r="C58" s="6"/>
      <c r="E58" s="5" t="s">
        <v>100</v>
      </c>
    </row>
    <row r="59" spans="2:17" ht="16.5" customHeight="1">
      <c r="B59" s="5" t="s">
        <v>59</v>
      </c>
      <c r="E59" s="43" t="s">
        <v>97</v>
      </c>
      <c r="F59" s="42">
        <f>F56</f>
        <v>0</v>
      </c>
      <c r="G59" s="42">
        <f aca="true" t="shared" si="13" ref="G59:Q59">G56</f>
        <v>0</v>
      </c>
      <c r="H59" s="42">
        <f t="shared" si="13"/>
        <v>0</v>
      </c>
      <c r="I59" s="42">
        <f t="shared" si="13"/>
        <v>0</v>
      </c>
      <c r="J59" s="42">
        <f>J56</f>
        <v>0</v>
      </c>
      <c r="K59" s="42">
        <f t="shared" si="13"/>
        <v>0</v>
      </c>
      <c r="L59" s="42">
        <f t="shared" si="13"/>
        <v>0</v>
      </c>
      <c r="M59" s="42">
        <f t="shared" si="13"/>
        <v>0</v>
      </c>
      <c r="N59" s="42">
        <f t="shared" si="13"/>
        <v>0</v>
      </c>
      <c r="O59" s="42">
        <f t="shared" si="13"/>
        <v>0</v>
      </c>
      <c r="P59" s="42">
        <f t="shared" si="13"/>
        <v>0</v>
      </c>
      <c r="Q59" s="109">
        <f t="shared" si="13"/>
        <v>0</v>
      </c>
    </row>
    <row r="60" spans="5:17" ht="16.5" customHeight="1">
      <c r="E60" s="34" t="s">
        <v>105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/>
    </row>
    <row r="61" spans="5:17" ht="16.5" customHeight="1">
      <c r="E61" s="34" t="s">
        <v>61</v>
      </c>
      <c r="F61" s="31">
        <f>F48</f>
        <v>0</v>
      </c>
      <c r="G61" s="31">
        <f aca="true" t="shared" si="14" ref="G61:Q61">G48</f>
        <v>0</v>
      </c>
      <c r="H61" s="31">
        <f t="shared" si="14"/>
        <v>0</v>
      </c>
      <c r="I61" s="31">
        <f t="shared" si="14"/>
        <v>0</v>
      </c>
      <c r="J61" s="31">
        <f t="shared" si="14"/>
        <v>0</v>
      </c>
      <c r="K61" s="31">
        <f t="shared" si="14"/>
        <v>0</v>
      </c>
      <c r="L61" s="31">
        <f t="shared" si="14"/>
        <v>0</v>
      </c>
      <c r="M61" s="31">
        <f t="shared" si="14"/>
        <v>0</v>
      </c>
      <c r="N61" s="31">
        <f t="shared" si="14"/>
        <v>0</v>
      </c>
      <c r="O61" s="31">
        <f t="shared" si="14"/>
        <v>0</v>
      </c>
      <c r="P61" s="31">
        <f t="shared" si="14"/>
        <v>0</v>
      </c>
      <c r="Q61" s="33">
        <f t="shared" si="14"/>
        <v>0</v>
      </c>
    </row>
    <row r="62" spans="5:17" ht="16.5" customHeight="1">
      <c r="E62" s="34" t="s">
        <v>101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3"/>
    </row>
    <row r="63" spans="5:17" ht="16.5" customHeight="1">
      <c r="E63" s="34" t="s">
        <v>102</v>
      </c>
      <c r="F63" s="31"/>
      <c r="G63" s="31"/>
      <c r="H63" s="31"/>
      <c r="I63" s="31"/>
      <c r="J63" s="31"/>
      <c r="K63" s="31"/>
      <c r="L63" s="31"/>
      <c r="M63" s="31"/>
      <c r="N63" s="110"/>
      <c r="O63" s="31"/>
      <c r="P63" s="31"/>
      <c r="Q63" s="33"/>
    </row>
    <row r="64" spans="5:17" ht="16.5" customHeight="1">
      <c r="E64" s="34" t="s">
        <v>103</v>
      </c>
      <c r="F64" s="31"/>
      <c r="G64" s="31"/>
      <c r="H64" s="31"/>
      <c r="I64" s="31"/>
      <c r="J64" s="31"/>
      <c r="K64" s="31"/>
      <c r="L64" s="31"/>
      <c r="M64" s="31"/>
      <c r="N64" s="110"/>
      <c r="O64" s="31"/>
      <c r="P64" s="31"/>
      <c r="Q64" s="33"/>
    </row>
    <row r="65" spans="5:17" ht="16.5" customHeight="1">
      <c r="E65" s="34" t="s">
        <v>104</v>
      </c>
      <c r="F65" s="31"/>
      <c r="G65" s="31"/>
      <c r="H65" s="31"/>
      <c r="I65" s="31"/>
      <c r="J65" s="31"/>
      <c r="K65" s="31"/>
      <c r="L65" s="31"/>
      <c r="M65" s="31"/>
      <c r="N65" s="110"/>
      <c r="O65" s="31"/>
      <c r="P65" s="31"/>
      <c r="Q65" s="33"/>
    </row>
    <row r="66" spans="5:17" ht="16.5" customHeight="1" thickBot="1">
      <c r="E66" s="34" t="s">
        <v>60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3"/>
    </row>
    <row r="67" spans="5:17" ht="16.5" customHeight="1" thickBot="1" thickTop="1">
      <c r="E67" s="46" t="s">
        <v>57</v>
      </c>
      <c r="F67" s="47">
        <f>C59+SUM(F59:F66)</f>
        <v>0</v>
      </c>
      <c r="G67" s="47">
        <f>F67+SUM(G59:G66)</f>
        <v>0</v>
      </c>
      <c r="H67" s="47">
        <f aca="true" t="shared" si="15" ref="H67:Q67">G67+SUM(H59:H66)</f>
        <v>0</v>
      </c>
      <c r="I67" s="47">
        <f t="shared" si="15"/>
        <v>0</v>
      </c>
      <c r="J67" s="47">
        <f>I67+SUM(J59:J66)</f>
        <v>0</v>
      </c>
      <c r="K67" s="47">
        <f t="shared" si="15"/>
        <v>0</v>
      </c>
      <c r="L67" s="47">
        <f t="shared" si="15"/>
        <v>0</v>
      </c>
      <c r="M67" s="47">
        <f t="shared" si="15"/>
        <v>0</v>
      </c>
      <c r="N67" s="47">
        <f t="shared" si="15"/>
        <v>0</v>
      </c>
      <c r="O67" s="47">
        <f t="shared" si="15"/>
        <v>0</v>
      </c>
      <c r="P67" s="47">
        <f t="shared" si="15"/>
        <v>0</v>
      </c>
      <c r="Q67" s="48">
        <f t="shared" si="15"/>
        <v>0</v>
      </c>
    </row>
    <row r="69" spans="1:20" ht="14.25" customHeight="1">
      <c r="A69" s="6"/>
      <c r="B69" s="6"/>
      <c r="C69" s="6"/>
      <c r="D69" s="5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4.25" customHeight="1">
      <c r="A70" s="6"/>
      <c r="B70" s="6"/>
      <c r="C70" s="6"/>
      <c r="D70" s="5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4.25" customHeight="1">
      <c r="A71" s="6"/>
      <c r="B71" s="6"/>
      <c r="C71" s="6"/>
      <c r="D71" s="5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4.25" customHeight="1">
      <c r="A72" s="6"/>
      <c r="B72" s="6"/>
      <c r="C72" s="6"/>
      <c r="D72" s="5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2">
    <mergeCell ref="R8:S8"/>
    <mergeCell ref="E1:K2"/>
  </mergeCells>
  <printOptions horizontalCentered="1"/>
  <pageMargins left="0.5118110236220472" right="0.5118110236220472" top="0.5511811023622047" bottom="0.15748031496062992" header="0.11811023622047245" footer="0.11811023622047245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1">
      <selection activeCell="D12" sqref="D12"/>
    </sheetView>
  </sheetViews>
  <sheetFormatPr defaultColWidth="9.00390625" defaultRowHeight="14.25" customHeight="1"/>
  <cols>
    <col min="1" max="1" width="14.75390625" style="5" customWidth="1"/>
    <col min="2" max="2" width="15.625" style="5" customWidth="1"/>
    <col min="3" max="3" width="9.375" style="5" bestFit="1" customWidth="1"/>
    <col min="4" max="4" width="9.125" style="49" bestFit="1" customWidth="1"/>
    <col min="5" max="5" width="19.375" style="5" customWidth="1"/>
    <col min="6" max="7" width="8.75390625" style="5" customWidth="1"/>
    <col min="8" max="8" width="9.25390625" style="5" customWidth="1"/>
    <col min="9" max="9" width="9.625" style="5" customWidth="1"/>
    <col min="10" max="10" width="9.125" style="5" customWidth="1"/>
    <col min="11" max="11" width="9.625" style="5" customWidth="1"/>
    <col min="12" max="12" width="10.25390625" style="5" customWidth="1"/>
    <col min="13" max="13" width="9.25390625" style="5" bestFit="1" customWidth="1"/>
    <col min="14" max="14" width="8.00390625" style="5" customWidth="1"/>
    <col min="15" max="15" width="9.25390625" style="5" bestFit="1" customWidth="1"/>
    <col min="16" max="17" width="9.125" style="5" bestFit="1" customWidth="1"/>
    <col min="18" max="18" width="14.75390625" style="5" customWidth="1"/>
    <col min="19" max="19" width="9.125" style="5" bestFit="1" customWidth="1"/>
    <col min="20" max="20" width="9.50390625" style="5" customWidth="1"/>
    <col min="21" max="21" width="10.25390625" style="49" customWidth="1"/>
    <col min="22" max="23" width="9.00390625" style="5" customWidth="1"/>
    <col min="24" max="24" width="10.50390625" style="61" customWidth="1"/>
    <col min="25" max="16384" width="9.00390625" style="5" customWidth="1"/>
  </cols>
  <sheetData>
    <row r="1" spans="5:11" ht="14.25" customHeight="1">
      <c r="E1" s="123" t="s">
        <v>120</v>
      </c>
      <c r="F1" s="124"/>
      <c r="G1" s="124"/>
      <c r="H1" s="124"/>
      <c r="I1" s="124"/>
      <c r="J1" s="124"/>
      <c r="K1" s="125"/>
    </row>
    <row r="2" spans="5:11" ht="14.25" customHeight="1" thickBot="1">
      <c r="E2" s="126"/>
      <c r="F2" s="127"/>
      <c r="G2" s="127"/>
      <c r="H2" s="127"/>
      <c r="I2" s="127"/>
      <c r="J2" s="127"/>
      <c r="K2" s="128"/>
    </row>
    <row r="3" spans="2:20" ht="16.5" customHeight="1" thickBot="1">
      <c r="B3" s="5" t="s">
        <v>98</v>
      </c>
      <c r="E3" s="5" t="s">
        <v>99</v>
      </c>
      <c r="H3" s="121"/>
      <c r="I3" s="121"/>
      <c r="J3" s="121"/>
      <c r="S3" s="11" t="s">
        <v>119</v>
      </c>
      <c r="T3" s="117"/>
    </row>
    <row r="4" spans="2:20" ht="16.5" customHeight="1">
      <c r="B4" s="57" t="s">
        <v>82</v>
      </c>
      <c r="C4" s="56">
        <v>450000</v>
      </c>
      <c r="E4" s="43" t="s">
        <v>83</v>
      </c>
      <c r="F4" s="42">
        <v>24247</v>
      </c>
      <c r="G4" s="42">
        <v>43395</v>
      </c>
      <c r="H4" s="13">
        <v>55894</v>
      </c>
      <c r="I4" s="13">
        <v>27204</v>
      </c>
      <c r="J4" s="13">
        <v>25750</v>
      </c>
      <c r="K4" s="42">
        <v>48606</v>
      </c>
      <c r="L4" s="42">
        <v>31858</v>
      </c>
      <c r="M4" s="42">
        <v>42121</v>
      </c>
      <c r="N4" s="42">
        <v>35869</v>
      </c>
      <c r="O4" s="42">
        <v>41325</v>
      </c>
      <c r="P4" s="42">
        <v>31785</v>
      </c>
      <c r="Q4" s="42">
        <v>34552</v>
      </c>
      <c r="R4" s="42"/>
      <c r="S4" s="42"/>
      <c r="T4" s="44">
        <f>SUM(F4:S4)</f>
        <v>442606</v>
      </c>
    </row>
    <row r="5" spans="2:20" ht="16.5" customHeight="1" thickBot="1">
      <c r="B5" s="58" t="s">
        <v>81</v>
      </c>
      <c r="C5" s="41">
        <v>90000</v>
      </c>
      <c r="E5" s="22" t="s">
        <v>84</v>
      </c>
      <c r="F5" s="18">
        <v>3042</v>
      </c>
      <c r="G5" s="18">
        <v>3127</v>
      </c>
      <c r="H5" s="18">
        <v>6152</v>
      </c>
      <c r="I5" s="18">
        <v>2776</v>
      </c>
      <c r="J5" s="18">
        <v>4093</v>
      </c>
      <c r="K5" s="18">
        <v>4644</v>
      </c>
      <c r="L5" s="18">
        <v>5140</v>
      </c>
      <c r="M5" s="18">
        <v>5821</v>
      </c>
      <c r="N5" s="18">
        <v>3802</v>
      </c>
      <c r="O5" s="18">
        <v>4937</v>
      </c>
      <c r="P5" s="18">
        <v>6217</v>
      </c>
      <c r="Q5" s="18">
        <v>9325</v>
      </c>
      <c r="R5" s="18"/>
      <c r="S5" s="18"/>
      <c r="T5" s="45">
        <f>SUM(F5:S5)</f>
        <v>59076</v>
      </c>
    </row>
    <row r="6" spans="2:20" ht="16.5" customHeight="1" thickBot="1" thickTop="1">
      <c r="B6" s="59" t="s">
        <v>54</v>
      </c>
      <c r="C6" s="60">
        <f>SUM(C4:C5)</f>
        <v>540000</v>
      </c>
      <c r="E6" s="46" t="s">
        <v>54</v>
      </c>
      <c r="F6" s="47">
        <f>SUM(F4:F5)</f>
        <v>27289</v>
      </c>
      <c r="G6" s="47">
        <f aca="true" t="shared" si="0" ref="G6:Q6">SUM(G4:G5)</f>
        <v>46522</v>
      </c>
      <c r="H6" s="47">
        <f t="shared" si="0"/>
        <v>62046</v>
      </c>
      <c r="I6" s="47">
        <f t="shared" si="0"/>
        <v>29980</v>
      </c>
      <c r="J6" s="47">
        <f t="shared" si="0"/>
        <v>29843</v>
      </c>
      <c r="K6" s="47">
        <f t="shared" si="0"/>
        <v>53250</v>
      </c>
      <c r="L6" s="47">
        <f t="shared" si="0"/>
        <v>36998</v>
      </c>
      <c r="M6" s="47">
        <f t="shared" si="0"/>
        <v>47942</v>
      </c>
      <c r="N6" s="47">
        <f t="shared" si="0"/>
        <v>39671</v>
      </c>
      <c r="O6" s="47">
        <f t="shared" si="0"/>
        <v>46262</v>
      </c>
      <c r="P6" s="47">
        <f t="shared" si="0"/>
        <v>38002</v>
      </c>
      <c r="Q6" s="47">
        <f t="shared" si="0"/>
        <v>43877</v>
      </c>
      <c r="R6" s="47"/>
      <c r="S6" s="47"/>
      <c r="T6" s="48">
        <f>SUM(F6:S6)</f>
        <v>501682</v>
      </c>
    </row>
    <row r="7" ht="14.25" customHeight="1" thickBot="1"/>
    <row r="8" spans="1:24" s="11" customFormat="1" ht="16.5" customHeight="1" thickBot="1">
      <c r="A8" s="7" t="s">
        <v>14</v>
      </c>
      <c r="B8" s="62" t="s">
        <v>73</v>
      </c>
      <c r="C8" s="8" t="s">
        <v>15</v>
      </c>
      <c r="D8" s="51" t="s">
        <v>65</v>
      </c>
      <c r="E8" s="10" t="s">
        <v>74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17</v>
      </c>
      <c r="O8" s="9" t="s">
        <v>0</v>
      </c>
      <c r="P8" s="9" t="s">
        <v>1</v>
      </c>
      <c r="Q8" s="9" t="s">
        <v>2</v>
      </c>
      <c r="R8" s="122" t="s">
        <v>62</v>
      </c>
      <c r="S8" s="122"/>
      <c r="T8" s="92" t="s">
        <v>18</v>
      </c>
      <c r="U8" s="98" t="s">
        <v>63</v>
      </c>
      <c r="V8" s="86" t="s">
        <v>19</v>
      </c>
      <c r="W8" s="87" t="s">
        <v>20</v>
      </c>
      <c r="X8" s="88" t="s">
        <v>64</v>
      </c>
    </row>
    <row r="9" spans="1:24" ht="16.5" customHeight="1" thickTop="1">
      <c r="A9" s="68" t="s">
        <v>71</v>
      </c>
      <c r="B9" s="63"/>
      <c r="C9" s="12">
        <v>400000</v>
      </c>
      <c r="D9" s="52">
        <f>C9/C11</f>
        <v>0.851063829787234</v>
      </c>
      <c r="E9" s="14"/>
      <c r="F9" s="66">
        <v>25033</v>
      </c>
      <c r="G9" s="13">
        <v>42889</v>
      </c>
      <c r="H9" s="13">
        <v>58462</v>
      </c>
      <c r="I9" s="13">
        <v>27995</v>
      </c>
      <c r="J9" s="13">
        <f aca="true" t="shared" si="1" ref="J9:Q9">J4/$T$4*$C$4</f>
        <v>26180.169270186125</v>
      </c>
      <c r="K9" s="13">
        <f t="shared" si="1"/>
        <v>49417.99252608415</v>
      </c>
      <c r="L9" s="13">
        <f t="shared" si="1"/>
        <v>32390.207091634547</v>
      </c>
      <c r="M9" s="13">
        <f>M4/$T$4*$C$4</f>
        <v>42824.65669240814</v>
      </c>
      <c r="N9" s="13">
        <f t="shared" si="1"/>
        <v>36468.21326416723</v>
      </c>
      <c r="O9" s="13">
        <f t="shared" si="1"/>
        <v>42015.35903263851</v>
      </c>
      <c r="P9" s="13">
        <f t="shared" si="1"/>
        <v>32315.98758263557</v>
      </c>
      <c r="Q9" s="13">
        <f t="shared" si="1"/>
        <v>35129.211985377515</v>
      </c>
      <c r="R9" s="13"/>
      <c r="S9" s="13"/>
      <c r="T9" s="93">
        <f>SUM(F9:S9)</f>
        <v>451120.7974451319</v>
      </c>
      <c r="U9" s="99"/>
      <c r="V9" s="16">
        <f>SUM(F9:I9)</f>
        <v>154379</v>
      </c>
      <c r="W9" s="15">
        <f>V9/4</f>
        <v>38594.75</v>
      </c>
      <c r="X9" s="85">
        <f>V9/V11</f>
        <v>0.8754770694749259</v>
      </c>
    </row>
    <row r="10" spans="1:24" ht="16.5" customHeight="1" thickBot="1">
      <c r="A10" s="69" t="s">
        <v>72</v>
      </c>
      <c r="B10" s="64"/>
      <c r="C10" s="17">
        <v>70000</v>
      </c>
      <c r="D10" s="53">
        <f>C10/C11</f>
        <v>0.14893617021276595</v>
      </c>
      <c r="E10" s="19"/>
      <c r="F10" s="67">
        <v>5012</v>
      </c>
      <c r="G10" s="20">
        <v>4986</v>
      </c>
      <c r="H10" s="20">
        <v>6623</v>
      </c>
      <c r="I10" s="20">
        <v>5337</v>
      </c>
      <c r="J10" s="20">
        <f aca="true" t="shared" si="2" ref="J10:Q10">J5/$T$5*$C$5</f>
        <v>6235.527117611213</v>
      </c>
      <c r="K10" s="20">
        <f t="shared" si="2"/>
        <v>7074.954296160878</v>
      </c>
      <c r="L10" s="20">
        <f t="shared" si="2"/>
        <v>7830.591102985984</v>
      </c>
      <c r="M10" s="20">
        <f t="shared" si="2"/>
        <v>8868.068251066423</v>
      </c>
      <c r="N10" s="20">
        <f t="shared" si="2"/>
        <v>5792.199878123095</v>
      </c>
      <c r="O10" s="20">
        <f t="shared" si="2"/>
        <v>7521.3284582571605</v>
      </c>
      <c r="P10" s="20">
        <f t="shared" si="2"/>
        <v>9471.358927483243</v>
      </c>
      <c r="Q10" s="20">
        <f t="shared" si="2"/>
        <v>14206.276660572821</v>
      </c>
      <c r="R10" s="18"/>
      <c r="S10" s="18"/>
      <c r="T10" s="94">
        <f>SUM(F10:S10)</f>
        <v>88958.30469226082</v>
      </c>
      <c r="U10" s="100"/>
      <c r="V10" s="22">
        <f>SUM(F10:I10)</f>
        <v>21958</v>
      </c>
      <c r="W10" s="21">
        <f>V10/4</f>
        <v>5489.5</v>
      </c>
      <c r="X10" s="82">
        <f>V10/V11</f>
        <v>0.12452293052507415</v>
      </c>
    </row>
    <row r="11" spans="1:24" ht="16.5" customHeight="1" thickBot="1" thickTop="1">
      <c r="A11" s="38" t="s">
        <v>70</v>
      </c>
      <c r="B11" s="72"/>
      <c r="C11" s="23">
        <f>SUM(C9:C10)</f>
        <v>470000</v>
      </c>
      <c r="D11" s="4">
        <f>SUM(D9:D10)</f>
        <v>1</v>
      </c>
      <c r="E11" s="73"/>
      <c r="F11" s="23">
        <f>SUM(F9:F10)</f>
        <v>30045</v>
      </c>
      <c r="G11" s="24">
        <f aca="true" t="shared" si="3" ref="G11:L11">SUM(G9:G10)</f>
        <v>47875</v>
      </c>
      <c r="H11" s="24">
        <f t="shared" si="3"/>
        <v>65085</v>
      </c>
      <c r="I11" s="24">
        <f t="shared" si="3"/>
        <v>33332</v>
      </c>
      <c r="J11" s="24">
        <f t="shared" si="3"/>
        <v>32415.69638779734</v>
      </c>
      <c r="K11" s="24">
        <f t="shared" si="3"/>
        <v>56492.94682224502</v>
      </c>
      <c r="L11" s="24">
        <f t="shared" si="3"/>
        <v>40220.79819462053</v>
      </c>
      <c r="M11" s="24">
        <f>SUM(M9:M10)</f>
        <v>51692.72494347456</v>
      </c>
      <c r="N11" s="24">
        <f>SUM(N9:N10)</f>
        <v>42260.41314229032</v>
      </c>
      <c r="O11" s="24">
        <f>SUM(O9:O10)</f>
        <v>49536.68749089567</v>
      </c>
      <c r="P11" s="24">
        <f>SUM(P9:P10)</f>
        <v>41787.34651011881</v>
      </c>
      <c r="Q11" s="24">
        <f>SUM(Q9:Q10)</f>
        <v>49335.48864595033</v>
      </c>
      <c r="R11" s="24"/>
      <c r="S11" s="24">
        <f>SUM(S9:S10)</f>
        <v>0</v>
      </c>
      <c r="T11" s="95">
        <f>T9+T10</f>
        <v>540079.1021373927</v>
      </c>
      <c r="U11" s="101">
        <v>1</v>
      </c>
      <c r="V11" s="26">
        <f>SUM(V9:V10)</f>
        <v>176337</v>
      </c>
      <c r="W11" s="25">
        <f>V11/4</f>
        <v>44084.25</v>
      </c>
      <c r="X11" s="84">
        <f>SUM(X9:X10)</f>
        <v>1</v>
      </c>
    </row>
    <row r="12" spans="1:24" ht="16.5" customHeight="1" thickTop="1">
      <c r="A12" s="70" t="s">
        <v>75</v>
      </c>
      <c r="B12" s="65"/>
      <c r="C12" s="27">
        <v>1500</v>
      </c>
      <c r="D12" s="54"/>
      <c r="E12" s="6"/>
      <c r="F12" s="27">
        <v>2000</v>
      </c>
      <c r="G12" s="28">
        <v>2135</v>
      </c>
      <c r="H12" s="28">
        <v>2250</v>
      </c>
      <c r="I12" s="28">
        <v>1895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96">
        <f>Q12</f>
        <v>0</v>
      </c>
      <c r="U12" s="102"/>
      <c r="V12" s="16"/>
      <c r="W12" s="15"/>
      <c r="X12" s="83"/>
    </row>
    <row r="13" spans="1:24" ht="16.5" customHeight="1">
      <c r="A13" s="71" t="s">
        <v>77</v>
      </c>
      <c r="B13" s="36"/>
      <c r="C13" s="30">
        <v>27500</v>
      </c>
      <c r="D13" s="1">
        <f>C13/C9</f>
        <v>0.06875</v>
      </c>
      <c r="E13" s="32"/>
      <c r="F13" s="30">
        <v>1895</v>
      </c>
      <c r="G13" s="31">
        <v>3015</v>
      </c>
      <c r="H13" s="31">
        <v>3806</v>
      </c>
      <c r="I13" s="31">
        <v>2014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7"/>
      <c r="U13" s="103"/>
      <c r="V13" s="34">
        <f>SUM(F13:I13)</f>
        <v>10730</v>
      </c>
      <c r="W13" s="33">
        <f>V13/4</f>
        <v>2682.5</v>
      </c>
      <c r="X13" s="81">
        <f>W13/W9</f>
        <v>0.06950427195408702</v>
      </c>
    </row>
    <row r="14" spans="1:24" ht="16.5" customHeight="1">
      <c r="A14" s="70" t="s">
        <v>76</v>
      </c>
      <c r="B14" s="65"/>
      <c r="C14" s="27">
        <v>2000</v>
      </c>
      <c r="D14" s="2"/>
      <c r="E14" s="6"/>
      <c r="F14" s="27">
        <v>2135</v>
      </c>
      <c r="G14" s="28">
        <v>2250</v>
      </c>
      <c r="H14" s="28">
        <v>1895</v>
      </c>
      <c r="I14" s="28">
        <v>2006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96">
        <f>Q14</f>
        <v>0</v>
      </c>
      <c r="U14" s="104"/>
      <c r="V14" s="37"/>
      <c r="W14" s="29"/>
      <c r="X14" s="82"/>
    </row>
    <row r="15" spans="1:24" ht="16.5" customHeight="1">
      <c r="A15" s="71" t="s">
        <v>106</v>
      </c>
      <c r="B15" s="36" t="s">
        <v>107</v>
      </c>
      <c r="C15" s="30">
        <f>C12+C13-C14</f>
        <v>27000</v>
      </c>
      <c r="D15" s="1">
        <f>C15/C9</f>
        <v>0.0675</v>
      </c>
      <c r="E15" s="32" t="s">
        <v>85</v>
      </c>
      <c r="F15" s="30">
        <f>F12+F13-F14</f>
        <v>1760</v>
      </c>
      <c r="G15" s="31">
        <f>G12+G13-G14</f>
        <v>2900</v>
      </c>
      <c r="H15" s="31">
        <f>H12+H13-H14</f>
        <v>4161</v>
      </c>
      <c r="I15" s="31">
        <f>I12+I13-I14</f>
        <v>1903</v>
      </c>
      <c r="J15" s="31">
        <f>J9*7%</f>
        <v>1832.611848913029</v>
      </c>
      <c r="K15" s="31">
        <f aca="true" t="shared" si="4" ref="K15:Q15">K9*7%</f>
        <v>3459.2594768258905</v>
      </c>
      <c r="L15" s="31">
        <f t="shared" si="4"/>
        <v>2267.3144964144185</v>
      </c>
      <c r="M15" s="31">
        <f t="shared" si="4"/>
        <v>2997.72596846857</v>
      </c>
      <c r="N15" s="31">
        <f t="shared" si="4"/>
        <v>2552.7749284917063</v>
      </c>
      <c r="O15" s="31">
        <f t="shared" si="4"/>
        <v>2941.075132284696</v>
      </c>
      <c r="P15" s="31">
        <f t="shared" si="4"/>
        <v>2262.11913078449</v>
      </c>
      <c r="Q15" s="31">
        <f t="shared" si="4"/>
        <v>2459.0448389764265</v>
      </c>
      <c r="R15" s="31"/>
      <c r="S15" s="31"/>
      <c r="T15" s="97">
        <f>SUM(F15:S15)</f>
        <v>31495.92582115923</v>
      </c>
      <c r="U15" s="103">
        <f>T15/T9</f>
        <v>0.06981705565234989</v>
      </c>
      <c r="V15" s="34">
        <f>SUM(F15:I15)</f>
        <v>10724</v>
      </c>
      <c r="W15" s="33">
        <f>V15/4</f>
        <v>2681</v>
      </c>
      <c r="X15" s="81">
        <f>V15/V9</f>
        <v>0.06946540656436433</v>
      </c>
    </row>
    <row r="16" spans="1:24" ht="16.5" customHeight="1">
      <c r="A16" s="71" t="s">
        <v>79</v>
      </c>
      <c r="B16" s="36" t="s">
        <v>107</v>
      </c>
      <c r="C16" s="30">
        <v>100000</v>
      </c>
      <c r="D16" s="1">
        <f>C16/C9</f>
        <v>0.25</v>
      </c>
      <c r="E16" s="35" t="s">
        <v>86</v>
      </c>
      <c r="F16" s="30">
        <v>6089</v>
      </c>
      <c r="G16" s="31">
        <v>10899</v>
      </c>
      <c r="H16" s="31">
        <v>13772</v>
      </c>
      <c r="I16" s="31">
        <v>7051</v>
      </c>
      <c r="J16" s="31">
        <f aca="true" t="shared" si="5" ref="J16:Q16">J9*$D$16</f>
        <v>6545.042317546531</v>
      </c>
      <c r="K16" s="31">
        <f t="shared" si="5"/>
        <v>12354.498131521037</v>
      </c>
      <c r="L16" s="31">
        <f t="shared" si="5"/>
        <v>8097.551772908637</v>
      </c>
      <c r="M16" s="31">
        <f t="shared" si="5"/>
        <v>10706.164173102035</v>
      </c>
      <c r="N16" s="31">
        <f t="shared" si="5"/>
        <v>9117.053316041807</v>
      </c>
      <c r="O16" s="31">
        <f t="shared" si="5"/>
        <v>10503.839758159627</v>
      </c>
      <c r="P16" s="31">
        <f t="shared" si="5"/>
        <v>8078.996895658893</v>
      </c>
      <c r="Q16" s="31">
        <f t="shared" si="5"/>
        <v>8782.302996344379</v>
      </c>
      <c r="R16" s="31" t="s">
        <v>113</v>
      </c>
      <c r="S16" s="31">
        <f>(T9-450000)*25%</f>
        <v>280.1993612829683</v>
      </c>
      <c r="T16" s="97">
        <f>SUM(F16:S16)</f>
        <v>112276.64872256591</v>
      </c>
      <c r="U16" s="103">
        <f>T16/T9</f>
        <v>0.2488837787094524</v>
      </c>
      <c r="V16" s="34">
        <f>SUM(F16:I16)</f>
        <v>37811</v>
      </c>
      <c r="W16" s="33">
        <f>V16/4</f>
        <v>9452.75</v>
      </c>
      <c r="X16" s="81">
        <f>W16/W9</f>
        <v>0.2449232084674729</v>
      </c>
    </row>
    <row r="17" spans="1:24" ht="16.5" customHeight="1" thickBot="1">
      <c r="A17" s="71" t="s">
        <v>80</v>
      </c>
      <c r="B17" s="36" t="s">
        <v>108</v>
      </c>
      <c r="C17" s="30">
        <v>35000</v>
      </c>
      <c r="D17" s="1">
        <f>C17/C10</f>
        <v>0.5</v>
      </c>
      <c r="E17" s="36" t="s">
        <v>87</v>
      </c>
      <c r="F17" s="30">
        <v>2557</v>
      </c>
      <c r="G17" s="31">
        <v>2509</v>
      </c>
      <c r="H17" s="31">
        <v>3120</v>
      </c>
      <c r="I17" s="31">
        <v>2603</v>
      </c>
      <c r="J17" s="31">
        <f aca="true" t="shared" si="6" ref="J17:Q17">J10*$D$17</f>
        <v>3117.7635588056064</v>
      </c>
      <c r="K17" s="31">
        <f t="shared" si="6"/>
        <v>3537.477148080439</v>
      </c>
      <c r="L17" s="31">
        <f t="shared" si="6"/>
        <v>3915.295551492992</v>
      </c>
      <c r="M17" s="31">
        <f t="shared" si="6"/>
        <v>4434.034125533211</v>
      </c>
      <c r="N17" s="31">
        <f t="shared" si="6"/>
        <v>2896.0999390615475</v>
      </c>
      <c r="O17" s="31">
        <f t="shared" si="6"/>
        <v>3760.6642291285802</v>
      </c>
      <c r="P17" s="31">
        <f t="shared" si="6"/>
        <v>4735.6794637416215</v>
      </c>
      <c r="Q17" s="31">
        <f t="shared" si="6"/>
        <v>7103.138330286411</v>
      </c>
      <c r="R17" s="31"/>
      <c r="S17" s="31"/>
      <c r="T17" s="97">
        <f>SUM(F17:S17)</f>
        <v>44289.15234613041</v>
      </c>
      <c r="U17" s="103">
        <f>T17/T10</f>
        <v>0.49786416793061333</v>
      </c>
      <c r="V17" s="34">
        <f>SUM(F17:I17)</f>
        <v>10789</v>
      </c>
      <c r="W17" s="21">
        <f>V17/4</f>
        <v>2697.25</v>
      </c>
      <c r="X17" s="81">
        <f>V17/V10</f>
        <v>0.4913471172237909</v>
      </c>
    </row>
    <row r="18" spans="1:24" ht="16.5" customHeight="1" thickBot="1" thickTop="1">
      <c r="A18" s="38" t="s">
        <v>78</v>
      </c>
      <c r="B18" s="72"/>
      <c r="C18" s="23">
        <f>C15+C16+C17</f>
        <v>162000</v>
      </c>
      <c r="D18" s="3">
        <f>C18/C11</f>
        <v>0.3446808510638298</v>
      </c>
      <c r="E18" s="73"/>
      <c r="F18" s="23">
        <f>F15+F16+F17</f>
        <v>10406</v>
      </c>
      <c r="G18" s="24">
        <f>G15+G16+G17</f>
        <v>16308</v>
      </c>
      <c r="H18" s="24">
        <f aca="true" t="shared" si="7" ref="H18:Q18">H15+H16+H17</f>
        <v>21053</v>
      </c>
      <c r="I18" s="24">
        <f t="shared" si="7"/>
        <v>11557</v>
      </c>
      <c r="J18" s="24">
        <f t="shared" si="7"/>
        <v>11495.417725265168</v>
      </c>
      <c r="K18" s="24">
        <f t="shared" si="7"/>
        <v>19351.234756427366</v>
      </c>
      <c r="L18" s="24">
        <f t="shared" si="7"/>
        <v>14280.161820816047</v>
      </c>
      <c r="M18" s="24">
        <f t="shared" si="7"/>
        <v>18137.924267103816</v>
      </c>
      <c r="N18" s="24">
        <f t="shared" si="7"/>
        <v>14565.92818359506</v>
      </c>
      <c r="O18" s="24">
        <f t="shared" si="7"/>
        <v>17205.579119572903</v>
      </c>
      <c r="P18" s="24">
        <f t="shared" si="7"/>
        <v>15076.795490185003</v>
      </c>
      <c r="Q18" s="24">
        <f t="shared" si="7"/>
        <v>18344.486165607217</v>
      </c>
      <c r="R18" s="24"/>
      <c r="S18" s="24">
        <f>SUM(S12:S17)</f>
        <v>280.1993612829683</v>
      </c>
      <c r="T18" s="24">
        <f>T15+T16+T17</f>
        <v>188061.72688985555</v>
      </c>
      <c r="U18" s="105">
        <f>T18/T11</f>
        <v>0.3482114492962067</v>
      </c>
      <c r="V18" s="24">
        <f>V15+V16+V17</f>
        <v>59324</v>
      </c>
      <c r="W18" s="25">
        <f>V18/4</f>
        <v>14831</v>
      </c>
      <c r="X18" s="84">
        <f>W18/W11</f>
        <v>0.3364240063061071</v>
      </c>
    </row>
    <row r="19" spans="1:24" s="11" customFormat="1" ht="16.5" customHeight="1" thickBot="1" thickTop="1">
      <c r="A19" s="38" t="s">
        <v>21</v>
      </c>
      <c r="B19" s="72"/>
      <c r="C19" s="23">
        <f>C11-C18</f>
        <v>308000</v>
      </c>
      <c r="D19" s="4">
        <f>C19/C11</f>
        <v>0.6553191489361702</v>
      </c>
      <c r="E19" s="73"/>
      <c r="F19" s="23">
        <f aca="true" t="shared" si="8" ref="F19:Q19">F11-F18</f>
        <v>19639</v>
      </c>
      <c r="G19" s="24">
        <f t="shared" si="8"/>
        <v>31567</v>
      </c>
      <c r="H19" s="24">
        <f t="shared" si="8"/>
        <v>44032</v>
      </c>
      <c r="I19" s="24">
        <f t="shared" si="8"/>
        <v>21775</v>
      </c>
      <c r="J19" s="24">
        <f t="shared" si="8"/>
        <v>20920.27866253217</v>
      </c>
      <c r="K19" s="24">
        <f t="shared" si="8"/>
        <v>37141.71206581766</v>
      </c>
      <c r="L19" s="24">
        <f t="shared" si="8"/>
        <v>25940.636373804486</v>
      </c>
      <c r="M19" s="24">
        <f t="shared" si="8"/>
        <v>33554.800676370745</v>
      </c>
      <c r="N19" s="24">
        <f t="shared" si="8"/>
        <v>27694.484958695262</v>
      </c>
      <c r="O19" s="24">
        <f t="shared" si="8"/>
        <v>32331.108371322764</v>
      </c>
      <c r="P19" s="24">
        <f t="shared" si="8"/>
        <v>26710.55101993381</v>
      </c>
      <c r="Q19" s="24">
        <f t="shared" si="8"/>
        <v>30991.002480343115</v>
      </c>
      <c r="R19" s="24"/>
      <c r="S19" s="24">
        <f>S11-S18</f>
        <v>-280.1993612829683</v>
      </c>
      <c r="T19" s="95">
        <f>T11-T18</f>
        <v>352017.37524753716</v>
      </c>
      <c r="U19" s="105">
        <f>T19/T11</f>
        <v>0.6517885507037933</v>
      </c>
      <c r="V19" s="26">
        <f>V11-V18</f>
        <v>117013</v>
      </c>
      <c r="W19" s="25">
        <f>W11-W18</f>
        <v>29253.25</v>
      </c>
      <c r="X19" s="84">
        <f>V19/V11</f>
        <v>0.663575993693893</v>
      </c>
    </row>
    <row r="20" spans="1:24" ht="16.5" customHeight="1" thickTop="1">
      <c r="A20" s="71" t="s">
        <v>22</v>
      </c>
      <c r="B20" s="36"/>
      <c r="C20" s="30">
        <v>21728</v>
      </c>
      <c r="D20" s="55"/>
      <c r="E20" s="39" t="s">
        <v>88</v>
      </c>
      <c r="F20" s="30">
        <v>2000</v>
      </c>
      <c r="G20" s="31">
        <v>2000</v>
      </c>
      <c r="H20" s="31">
        <v>2000</v>
      </c>
      <c r="I20" s="31">
        <v>2000</v>
      </c>
      <c r="J20" s="31">
        <v>2000</v>
      </c>
      <c r="K20" s="31">
        <v>5000</v>
      </c>
      <c r="L20" s="31">
        <v>2000</v>
      </c>
      <c r="M20" s="31">
        <v>2000</v>
      </c>
      <c r="N20" s="31">
        <v>2000</v>
      </c>
      <c r="O20" s="31">
        <v>2000</v>
      </c>
      <c r="P20" s="31">
        <v>2000</v>
      </c>
      <c r="Q20" s="31">
        <v>5000</v>
      </c>
      <c r="R20" s="31"/>
      <c r="S20" s="31"/>
      <c r="T20" s="39">
        <f>SUM(F20:S20)</f>
        <v>30000</v>
      </c>
      <c r="U20" s="102"/>
      <c r="V20" s="16">
        <f>SUM(F20:I20)</f>
        <v>8000</v>
      </c>
      <c r="W20" s="15">
        <f>V20/4</f>
        <v>2000</v>
      </c>
      <c r="X20" s="83"/>
    </row>
    <row r="21" spans="1:24" ht="16.5" customHeight="1">
      <c r="A21" s="71" t="s">
        <v>23</v>
      </c>
      <c r="B21" s="36"/>
      <c r="C21" s="30">
        <v>95793</v>
      </c>
      <c r="D21" s="55"/>
      <c r="E21" s="39" t="s">
        <v>11</v>
      </c>
      <c r="F21" s="30">
        <v>7846</v>
      </c>
      <c r="G21" s="31">
        <v>7952</v>
      </c>
      <c r="H21" s="31">
        <v>8325</v>
      </c>
      <c r="I21" s="31">
        <v>8567</v>
      </c>
      <c r="J21" s="31">
        <v>8800</v>
      </c>
      <c r="K21" s="31">
        <v>8800</v>
      </c>
      <c r="L21" s="31">
        <v>8800</v>
      </c>
      <c r="M21" s="31">
        <v>8800</v>
      </c>
      <c r="N21" s="31">
        <v>8800</v>
      </c>
      <c r="O21" s="31">
        <v>8800</v>
      </c>
      <c r="P21" s="31">
        <v>8800</v>
      </c>
      <c r="Q21" s="31">
        <v>8800</v>
      </c>
      <c r="R21" s="31"/>
      <c r="S21" s="31"/>
      <c r="T21" s="39">
        <f>SUM(F21:S21)</f>
        <v>103090</v>
      </c>
      <c r="U21" s="106"/>
      <c r="V21" s="34">
        <f>SUM(F21:I21)</f>
        <v>32690</v>
      </c>
      <c r="W21" s="33">
        <f>V21/4</f>
        <v>8172.5</v>
      </c>
      <c r="X21" s="81"/>
    </row>
    <row r="22" spans="1:24" ht="16.5" customHeight="1">
      <c r="A22" s="71" t="s">
        <v>24</v>
      </c>
      <c r="B22" s="36" t="s">
        <v>114</v>
      </c>
      <c r="C22" s="30">
        <v>18863</v>
      </c>
      <c r="D22" s="1"/>
      <c r="E22" s="39" t="s">
        <v>110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8800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17600</v>
      </c>
      <c r="R22" s="31"/>
      <c r="S22" s="31"/>
      <c r="T22" s="39">
        <f>SUM(F22:S22)</f>
        <v>26400</v>
      </c>
      <c r="U22" s="106"/>
      <c r="V22" s="34">
        <f aca="true" t="shared" si="9" ref="V22:V47">SUM(F22:I22)</f>
        <v>0</v>
      </c>
      <c r="W22" s="33">
        <f aca="true" t="shared" si="10" ref="W22:W47">V22/4</f>
        <v>0</v>
      </c>
      <c r="X22" s="81"/>
    </row>
    <row r="23" spans="1:24" ht="16.5" customHeight="1">
      <c r="A23" s="71" t="s">
        <v>25</v>
      </c>
      <c r="B23" s="36"/>
      <c r="C23" s="30">
        <v>2584</v>
      </c>
      <c r="D23" s="55"/>
      <c r="E23" s="39" t="s">
        <v>89</v>
      </c>
      <c r="F23" s="30">
        <v>225</v>
      </c>
      <c r="G23" s="31">
        <v>246</v>
      </c>
      <c r="H23" s="31">
        <v>255</v>
      </c>
      <c r="I23" s="31">
        <v>241</v>
      </c>
      <c r="J23" s="31">
        <f aca="true" t="shared" si="11" ref="J23:Q23">$C$23/12*1.1</f>
        <v>236.8666666666667</v>
      </c>
      <c r="K23" s="31">
        <f t="shared" si="11"/>
        <v>236.8666666666667</v>
      </c>
      <c r="L23" s="31">
        <f t="shared" si="11"/>
        <v>236.8666666666667</v>
      </c>
      <c r="M23" s="31">
        <f t="shared" si="11"/>
        <v>236.8666666666667</v>
      </c>
      <c r="N23" s="31">
        <f t="shared" si="11"/>
        <v>236.8666666666667</v>
      </c>
      <c r="O23" s="31">
        <f t="shared" si="11"/>
        <v>236.8666666666667</v>
      </c>
      <c r="P23" s="31">
        <f t="shared" si="11"/>
        <v>236.8666666666667</v>
      </c>
      <c r="Q23" s="31">
        <f t="shared" si="11"/>
        <v>236.8666666666667</v>
      </c>
      <c r="R23" s="31"/>
      <c r="S23" s="31"/>
      <c r="T23" s="39">
        <f aca="true" t="shared" si="12" ref="T23:T48">SUM(F23:S23)</f>
        <v>2861.9333333333343</v>
      </c>
      <c r="U23" s="106"/>
      <c r="V23" s="34">
        <f t="shared" si="9"/>
        <v>967</v>
      </c>
      <c r="W23" s="33">
        <f t="shared" si="10"/>
        <v>241.75</v>
      </c>
      <c r="X23" s="81"/>
    </row>
    <row r="24" spans="1:24" ht="16.5" customHeight="1">
      <c r="A24" s="71" t="s">
        <v>52</v>
      </c>
      <c r="B24" s="36"/>
      <c r="C24" s="30">
        <v>328</v>
      </c>
      <c r="D24" s="55"/>
      <c r="E24" s="39" t="s">
        <v>56</v>
      </c>
      <c r="F24" s="30">
        <v>0</v>
      </c>
      <c r="G24" s="31">
        <v>0</v>
      </c>
      <c r="H24" s="31">
        <v>0</v>
      </c>
      <c r="I24" s="31">
        <v>0</v>
      </c>
      <c r="J24" s="31">
        <f aca="true" t="shared" si="13" ref="J24:Q24">$C$24/12</f>
        <v>27.333333333333332</v>
      </c>
      <c r="K24" s="31">
        <f t="shared" si="13"/>
        <v>27.333333333333332</v>
      </c>
      <c r="L24" s="31">
        <f t="shared" si="13"/>
        <v>27.333333333333332</v>
      </c>
      <c r="M24" s="31">
        <f t="shared" si="13"/>
        <v>27.333333333333332</v>
      </c>
      <c r="N24" s="31">
        <f t="shared" si="13"/>
        <v>27.333333333333332</v>
      </c>
      <c r="O24" s="31">
        <f t="shared" si="13"/>
        <v>27.333333333333332</v>
      </c>
      <c r="P24" s="31">
        <f t="shared" si="13"/>
        <v>27.333333333333332</v>
      </c>
      <c r="Q24" s="31">
        <f t="shared" si="13"/>
        <v>27.333333333333332</v>
      </c>
      <c r="R24" s="31"/>
      <c r="S24" s="31"/>
      <c r="T24" s="39">
        <f t="shared" si="12"/>
        <v>218.66666666666669</v>
      </c>
      <c r="U24" s="106"/>
      <c r="V24" s="34">
        <f t="shared" si="9"/>
        <v>0</v>
      </c>
      <c r="W24" s="33">
        <f t="shared" si="10"/>
        <v>0</v>
      </c>
      <c r="X24" s="81"/>
    </row>
    <row r="25" spans="1:24" ht="16.5" customHeight="1">
      <c r="A25" s="71" t="s">
        <v>26</v>
      </c>
      <c r="B25" s="36" t="s">
        <v>117</v>
      </c>
      <c r="C25" s="30">
        <v>20103</v>
      </c>
      <c r="D25" s="1">
        <f>C25/(C20+C21+C22)</f>
        <v>0.14739998826841857</v>
      </c>
      <c r="E25" s="39" t="s">
        <v>90</v>
      </c>
      <c r="F25" s="30">
        <v>1468</v>
      </c>
      <c r="G25" s="31">
        <v>1489</v>
      </c>
      <c r="H25" s="31">
        <v>1462</v>
      </c>
      <c r="I25" s="31">
        <v>1549</v>
      </c>
      <c r="J25" s="31">
        <f aca="true" t="shared" si="14" ref="J25:Q25">SUM(J20:J22)*$D25</f>
        <v>1591.9198732989207</v>
      </c>
      <c r="K25" s="31">
        <f t="shared" si="14"/>
        <v>3331.23973486626</v>
      </c>
      <c r="L25" s="31">
        <f t="shared" si="14"/>
        <v>1591.9198732989207</v>
      </c>
      <c r="M25" s="31">
        <f>SUM(M20:M22)*$D25</f>
        <v>1591.9198732989207</v>
      </c>
      <c r="N25" s="31">
        <f t="shared" si="14"/>
        <v>1591.9198732989207</v>
      </c>
      <c r="O25" s="31">
        <f t="shared" si="14"/>
        <v>1591.9198732989207</v>
      </c>
      <c r="P25" s="31">
        <f t="shared" si="14"/>
        <v>1591.9198732989207</v>
      </c>
      <c r="Q25" s="31">
        <f t="shared" si="14"/>
        <v>4628.359631628343</v>
      </c>
      <c r="R25" s="31"/>
      <c r="S25" s="31"/>
      <c r="T25" s="39">
        <f t="shared" si="12"/>
        <v>23479.118606288128</v>
      </c>
      <c r="U25" s="106">
        <f>T25/(T20+T21+T22)</f>
        <v>0.1472137350698359</v>
      </c>
      <c r="V25" s="34">
        <f t="shared" si="9"/>
        <v>5968</v>
      </c>
      <c r="W25" s="33">
        <f t="shared" si="10"/>
        <v>1492</v>
      </c>
      <c r="X25" s="81">
        <f>V25/(V20+V21+V22)</f>
        <v>0.1466699434750553</v>
      </c>
    </row>
    <row r="26" spans="1:24" ht="16.5" customHeight="1">
      <c r="A26" s="71" t="s">
        <v>27</v>
      </c>
      <c r="B26" s="36"/>
      <c r="C26" s="30">
        <v>2837</v>
      </c>
      <c r="D26" s="55"/>
      <c r="E26" s="39" t="s">
        <v>67</v>
      </c>
      <c r="F26" s="30">
        <v>128</v>
      </c>
      <c r="G26" s="31">
        <v>147</v>
      </c>
      <c r="H26" s="31">
        <v>428</v>
      </c>
      <c r="I26" s="31">
        <v>113</v>
      </c>
      <c r="J26" s="31">
        <f aca="true" t="shared" si="15" ref="J26:Q26">$C26/12*1.1</f>
        <v>260.05833333333334</v>
      </c>
      <c r="K26" s="31">
        <f t="shared" si="15"/>
        <v>260.05833333333334</v>
      </c>
      <c r="L26" s="31">
        <f t="shared" si="15"/>
        <v>260.05833333333334</v>
      </c>
      <c r="M26" s="31">
        <f t="shared" si="15"/>
        <v>260.05833333333334</v>
      </c>
      <c r="N26" s="31">
        <f t="shared" si="15"/>
        <v>260.05833333333334</v>
      </c>
      <c r="O26" s="31">
        <f t="shared" si="15"/>
        <v>260.05833333333334</v>
      </c>
      <c r="P26" s="31">
        <f t="shared" si="15"/>
        <v>260.05833333333334</v>
      </c>
      <c r="Q26" s="31">
        <f t="shared" si="15"/>
        <v>260.05833333333334</v>
      </c>
      <c r="R26" s="31"/>
      <c r="S26" s="31"/>
      <c r="T26" s="39">
        <f t="shared" si="12"/>
        <v>2896.466666666667</v>
      </c>
      <c r="U26" s="106"/>
      <c r="V26" s="34">
        <f t="shared" si="9"/>
        <v>816</v>
      </c>
      <c r="W26" s="33">
        <f t="shared" si="10"/>
        <v>204</v>
      </c>
      <c r="X26" s="81"/>
    </row>
    <row r="27" spans="1:24" ht="16.5" customHeight="1">
      <c r="A27" s="71" t="s">
        <v>28</v>
      </c>
      <c r="B27" s="36"/>
      <c r="C27" s="30">
        <v>13951</v>
      </c>
      <c r="D27" s="1">
        <f>C27/C9</f>
        <v>0.0348775</v>
      </c>
      <c r="E27" s="39" t="s">
        <v>91</v>
      </c>
      <c r="F27" s="30">
        <v>961</v>
      </c>
      <c r="G27" s="31">
        <v>1139</v>
      </c>
      <c r="H27" s="31">
        <v>2195</v>
      </c>
      <c r="I27" s="31">
        <v>982</v>
      </c>
      <c r="J27" s="31">
        <f aca="true" t="shared" si="16" ref="J27:Q27">J9*$D27</f>
        <v>913.0988537209165</v>
      </c>
      <c r="K27" s="31">
        <f t="shared" si="16"/>
        <v>1723.5760343284999</v>
      </c>
      <c r="L27" s="31">
        <f t="shared" si="16"/>
        <v>1129.6894478384838</v>
      </c>
      <c r="M27" s="31">
        <f t="shared" si="16"/>
        <v>1493.616963789465</v>
      </c>
      <c r="N27" s="31">
        <f t="shared" si="16"/>
        <v>1271.9201081209924</v>
      </c>
      <c r="O27" s="31">
        <f t="shared" si="16"/>
        <v>1465.3906846608495</v>
      </c>
      <c r="P27" s="31">
        <f t="shared" si="16"/>
        <v>1127.1008569133721</v>
      </c>
      <c r="Q27" s="31">
        <f t="shared" si="16"/>
        <v>1225.2190910200043</v>
      </c>
      <c r="R27" s="31"/>
      <c r="S27" s="31"/>
      <c r="T27" s="39">
        <f t="shared" si="12"/>
        <v>15626.612040392585</v>
      </c>
      <c r="U27" s="106"/>
      <c r="V27" s="34">
        <f t="shared" si="9"/>
        <v>5277</v>
      </c>
      <c r="W27" s="33">
        <f t="shared" si="10"/>
        <v>1319.25</v>
      </c>
      <c r="X27" s="81"/>
    </row>
    <row r="28" spans="1:24" ht="16.5" customHeight="1">
      <c r="A28" s="71" t="s">
        <v>29</v>
      </c>
      <c r="B28" s="36"/>
      <c r="C28" s="30">
        <v>4282</v>
      </c>
      <c r="D28" s="55"/>
      <c r="E28" s="39" t="s">
        <v>92</v>
      </c>
      <c r="F28" s="36">
        <v>336</v>
      </c>
      <c r="G28" s="31">
        <v>348</v>
      </c>
      <c r="H28" s="31">
        <v>442</v>
      </c>
      <c r="I28" s="31">
        <v>329</v>
      </c>
      <c r="J28" s="31">
        <f aca="true" t="shared" si="17" ref="J28:Q37">$C28/12</f>
        <v>356.8333333333333</v>
      </c>
      <c r="K28" s="31">
        <f t="shared" si="17"/>
        <v>356.8333333333333</v>
      </c>
      <c r="L28" s="31">
        <f t="shared" si="17"/>
        <v>356.8333333333333</v>
      </c>
      <c r="M28" s="31">
        <f t="shared" si="17"/>
        <v>356.8333333333333</v>
      </c>
      <c r="N28" s="31">
        <f t="shared" si="17"/>
        <v>356.8333333333333</v>
      </c>
      <c r="O28" s="31">
        <f t="shared" si="17"/>
        <v>356.8333333333333</v>
      </c>
      <c r="P28" s="31">
        <f t="shared" si="17"/>
        <v>356.8333333333333</v>
      </c>
      <c r="Q28" s="31">
        <f t="shared" si="17"/>
        <v>356.8333333333333</v>
      </c>
      <c r="R28" s="31"/>
      <c r="S28" s="31"/>
      <c r="T28" s="39">
        <f t="shared" si="12"/>
        <v>4309.666666666667</v>
      </c>
      <c r="U28" s="106"/>
      <c r="V28" s="34">
        <f t="shared" si="9"/>
        <v>1455</v>
      </c>
      <c r="W28" s="33">
        <f t="shared" si="10"/>
        <v>363.75</v>
      </c>
      <c r="X28" s="81"/>
    </row>
    <row r="29" spans="1:24" ht="16.5" customHeight="1">
      <c r="A29" s="71" t="s">
        <v>30</v>
      </c>
      <c r="B29" s="36"/>
      <c r="C29" s="30">
        <v>40882</v>
      </c>
      <c r="D29" s="55"/>
      <c r="E29" s="39" t="s">
        <v>93</v>
      </c>
      <c r="F29" s="36">
        <v>3022</v>
      </c>
      <c r="G29" s="31">
        <v>3156</v>
      </c>
      <c r="H29" s="31">
        <v>3664</v>
      </c>
      <c r="I29" s="31">
        <v>3320</v>
      </c>
      <c r="J29" s="31">
        <f t="shared" si="17"/>
        <v>3406.8333333333335</v>
      </c>
      <c r="K29" s="31">
        <f t="shared" si="17"/>
        <v>3406.8333333333335</v>
      </c>
      <c r="L29" s="31">
        <f t="shared" si="17"/>
        <v>3406.8333333333335</v>
      </c>
      <c r="M29" s="31">
        <f t="shared" si="17"/>
        <v>3406.8333333333335</v>
      </c>
      <c r="N29" s="31">
        <f t="shared" si="17"/>
        <v>3406.8333333333335</v>
      </c>
      <c r="O29" s="31">
        <f t="shared" si="17"/>
        <v>3406.8333333333335</v>
      </c>
      <c r="P29" s="31">
        <f t="shared" si="17"/>
        <v>3406.8333333333335</v>
      </c>
      <c r="Q29" s="31">
        <f t="shared" si="17"/>
        <v>3406.8333333333335</v>
      </c>
      <c r="R29" s="31"/>
      <c r="S29" s="31"/>
      <c r="T29" s="39">
        <f t="shared" si="12"/>
        <v>40416.666666666664</v>
      </c>
      <c r="U29" s="106"/>
      <c r="V29" s="34">
        <f t="shared" si="9"/>
        <v>13162</v>
      </c>
      <c r="W29" s="33">
        <f t="shared" si="10"/>
        <v>3290.5</v>
      </c>
      <c r="X29" s="81"/>
    </row>
    <row r="30" spans="1:24" ht="16.5" customHeight="1">
      <c r="A30" s="71" t="s">
        <v>31</v>
      </c>
      <c r="B30" s="36"/>
      <c r="C30" s="30">
        <v>2398</v>
      </c>
      <c r="D30" s="55"/>
      <c r="E30" s="39" t="s">
        <v>93</v>
      </c>
      <c r="F30" s="36">
        <v>315</v>
      </c>
      <c r="G30" s="31">
        <v>149</v>
      </c>
      <c r="H30" s="31">
        <v>226</v>
      </c>
      <c r="I30" s="31">
        <v>187</v>
      </c>
      <c r="J30" s="31">
        <f t="shared" si="17"/>
        <v>199.83333333333334</v>
      </c>
      <c r="K30" s="31">
        <f t="shared" si="17"/>
        <v>199.83333333333334</v>
      </c>
      <c r="L30" s="31">
        <f t="shared" si="17"/>
        <v>199.83333333333334</v>
      </c>
      <c r="M30" s="31">
        <f t="shared" si="17"/>
        <v>199.83333333333334</v>
      </c>
      <c r="N30" s="31">
        <f t="shared" si="17"/>
        <v>199.83333333333334</v>
      </c>
      <c r="O30" s="31">
        <f t="shared" si="17"/>
        <v>199.83333333333334</v>
      </c>
      <c r="P30" s="31">
        <f t="shared" si="17"/>
        <v>199.83333333333334</v>
      </c>
      <c r="Q30" s="31">
        <f t="shared" si="17"/>
        <v>199.83333333333334</v>
      </c>
      <c r="R30" s="31"/>
      <c r="S30" s="31"/>
      <c r="T30" s="39">
        <f t="shared" si="12"/>
        <v>2475.6666666666665</v>
      </c>
      <c r="U30" s="106"/>
      <c r="V30" s="34">
        <f t="shared" si="9"/>
        <v>877</v>
      </c>
      <c r="W30" s="33">
        <f t="shared" si="10"/>
        <v>219.25</v>
      </c>
      <c r="X30" s="81"/>
    </row>
    <row r="31" spans="1:24" ht="16.5" customHeight="1">
      <c r="A31" s="71" t="s">
        <v>32</v>
      </c>
      <c r="B31" s="36"/>
      <c r="C31" s="30">
        <v>1439</v>
      </c>
      <c r="D31" s="55"/>
      <c r="E31" s="39" t="s">
        <v>69</v>
      </c>
      <c r="F31" s="36">
        <v>103</v>
      </c>
      <c r="G31" s="31">
        <v>115</v>
      </c>
      <c r="H31" s="31">
        <v>149</v>
      </c>
      <c r="I31" s="31">
        <v>107</v>
      </c>
      <c r="J31" s="31">
        <f aca="true" t="shared" si="18" ref="J31:Q31">$C31/12*1.1</f>
        <v>131.90833333333336</v>
      </c>
      <c r="K31" s="31">
        <f t="shared" si="18"/>
        <v>131.90833333333336</v>
      </c>
      <c r="L31" s="31">
        <f t="shared" si="18"/>
        <v>131.90833333333336</v>
      </c>
      <c r="M31" s="31">
        <f t="shared" si="18"/>
        <v>131.90833333333336</v>
      </c>
      <c r="N31" s="31">
        <f t="shared" si="18"/>
        <v>131.90833333333336</v>
      </c>
      <c r="O31" s="31">
        <f t="shared" si="18"/>
        <v>131.90833333333336</v>
      </c>
      <c r="P31" s="31">
        <f t="shared" si="18"/>
        <v>131.90833333333336</v>
      </c>
      <c r="Q31" s="31">
        <f t="shared" si="18"/>
        <v>131.90833333333336</v>
      </c>
      <c r="R31" s="31"/>
      <c r="S31" s="31"/>
      <c r="T31" s="39">
        <f t="shared" si="12"/>
        <v>1529.2666666666664</v>
      </c>
      <c r="U31" s="106"/>
      <c r="V31" s="34">
        <f t="shared" si="9"/>
        <v>474</v>
      </c>
      <c r="W31" s="33">
        <f t="shared" si="10"/>
        <v>118.5</v>
      </c>
      <c r="X31" s="81"/>
    </row>
    <row r="32" spans="1:24" ht="16.5" customHeight="1">
      <c r="A32" s="71" t="s">
        <v>33</v>
      </c>
      <c r="B32" s="36"/>
      <c r="C32" s="30">
        <v>2568</v>
      </c>
      <c r="D32" s="55"/>
      <c r="E32" s="39" t="s">
        <v>92</v>
      </c>
      <c r="F32" s="36">
        <v>202</v>
      </c>
      <c r="G32" s="31">
        <v>206</v>
      </c>
      <c r="H32" s="31">
        <v>189</v>
      </c>
      <c r="I32" s="31">
        <v>185</v>
      </c>
      <c r="J32" s="31">
        <f t="shared" si="17"/>
        <v>214</v>
      </c>
      <c r="K32" s="31">
        <f t="shared" si="17"/>
        <v>214</v>
      </c>
      <c r="L32" s="31">
        <f t="shared" si="17"/>
        <v>214</v>
      </c>
      <c r="M32" s="31">
        <f t="shared" si="17"/>
        <v>214</v>
      </c>
      <c r="N32" s="31">
        <f t="shared" si="17"/>
        <v>214</v>
      </c>
      <c r="O32" s="31">
        <f t="shared" si="17"/>
        <v>214</v>
      </c>
      <c r="P32" s="31">
        <f t="shared" si="17"/>
        <v>214</v>
      </c>
      <c r="Q32" s="31">
        <f t="shared" si="17"/>
        <v>214</v>
      </c>
      <c r="R32" s="31"/>
      <c r="S32" s="31"/>
      <c r="T32" s="39">
        <f t="shared" si="12"/>
        <v>2494</v>
      </c>
      <c r="U32" s="106"/>
      <c r="V32" s="34">
        <f t="shared" si="9"/>
        <v>782</v>
      </c>
      <c r="W32" s="33">
        <f t="shared" si="10"/>
        <v>195.5</v>
      </c>
      <c r="X32" s="81"/>
    </row>
    <row r="33" spans="1:24" ht="16.5" customHeight="1">
      <c r="A33" s="71" t="s">
        <v>34</v>
      </c>
      <c r="B33" s="36"/>
      <c r="C33" s="30">
        <v>1374</v>
      </c>
      <c r="D33" s="55"/>
      <c r="E33" s="39" t="s">
        <v>55</v>
      </c>
      <c r="F33" s="36">
        <v>124</v>
      </c>
      <c r="G33" s="31">
        <v>98</v>
      </c>
      <c r="H33" s="31">
        <v>106</v>
      </c>
      <c r="I33" s="31">
        <v>118</v>
      </c>
      <c r="J33" s="31">
        <f t="shared" si="17"/>
        <v>114.5</v>
      </c>
      <c r="K33" s="31">
        <f t="shared" si="17"/>
        <v>114.5</v>
      </c>
      <c r="L33" s="31">
        <f t="shared" si="17"/>
        <v>114.5</v>
      </c>
      <c r="M33" s="31">
        <f t="shared" si="17"/>
        <v>114.5</v>
      </c>
      <c r="N33" s="31">
        <f t="shared" si="17"/>
        <v>114.5</v>
      </c>
      <c r="O33" s="31">
        <f t="shared" si="17"/>
        <v>114.5</v>
      </c>
      <c r="P33" s="31">
        <f t="shared" si="17"/>
        <v>114.5</v>
      </c>
      <c r="Q33" s="31">
        <f t="shared" si="17"/>
        <v>114.5</v>
      </c>
      <c r="R33" s="31"/>
      <c r="S33" s="31"/>
      <c r="T33" s="39">
        <f t="shared" si="12"/>
        <v>1362</v>
      </c>
      <c r="U33" s="106"/>
      <c r="V33" s="34">
        <f t="shared" si="9"/>
        <v>446</v>
      </c>
      <c r="W33" s="33">
        <f t="shared" si="10"/>
        <v>111.5</v>
      </c>
      <c r="X33" s="81"/>
    </row>
    <row r="34" spans="1:24" ht="16.5" customHeight="1">
      <c r="A34" s="71" t="s">
        <v>35</v>
      </c>
      <c r="B34" s="36"/>
      <c r="C34" s="30">
        <v>1863</v>
      </c>
      <c r="D34" s="55"/>
      <c r="E34" s="39" t="s">
        <v>112</v>
      </c>
      <c r="F34" s="36">
        <v>60</v>
      </c>
      <c r="G34" s="31">
        <v>1660</v>
      </c>
      <c r="H34" s="31">
        <v>30</v>
      </c>
      <c r="I34" s="31">
        <v>115</v>
      </c>
      <c r="J34" s="31">
        <v>50</v>
      </c>
      <c r="K34" s="31">
        <v>50</v>
      </c>
      <c r="L34" s="31">
        <v>50</v>
      </c>
      <c r="M34" s="31">
        <v>1050</v>
      </c>
      <c r="N34" s="31">
        <v>50</v>
      </c>
      <c r="O34" s="31">
        <v>50</v>
      </c>
      <c r="P34" s="31">
        <v>50</v>
      </c>
      <c r="Q34" s="31">
        <v>50</v>
      </c>
      <c r="R34" s="40"/>
      <c r="S34" s="40"/>
      <c r="T34" s="39">
        <f t="shared" si="12"/>
        <v>3265</v>
      </c>
      <c r="U34" s="106"/>
      <c r="V34" s="34">
        <f t="shared" si="9"/>
        <v>1865</v>
      </c>
      <c r="W34" s="33">
        <f t="shared" si="10"/>
        <v>466.25</v>
      </c>
      <c r="X34" s="81"/>
    </row>
    <row r="35" spans="1:24" ht="16.5" customHeight="1">
      <c r="A35" s="71" t="s">
        <v>36</v>
      </c>
      <c r="B35" s="36"/>
      <c r="C35" s="30">
        <v>149</v>
      </c>
      <c r="D35" s="55"/>
      <c r="E35" s="39" t="s">
        <v>92</v>
      </c>
      <c r="F35" s="36">
        <v>10</v>
      </c>
      <c r="G35" s="31">
        <v>23</v>
      </c>
      <c r="H35" s="31">
        <v>8</v>
      </c>
      <c r="I35" s="31">
        <v>9</v>
      </c>
      <c r="J35" s="31">
        <f t="shared" si="17"/>
        <v>12.416666666666666</v>
      </c>
      <c r="K35" s="31">
        <f t="shared" si="17"/>
        <v>12.416666666666666</v>
      </c>
      <c r="L35" s="31">
        <f t="shared" si="17"/>
        <v>12.416666666666666</v>
      </c>
      <c r="M35" s="31">
        <f t="shared" si="17"/>
        <v>12.416666666666666</v>
      </c>
      <c r="N35" s="31">
        <f t="shared" si="17"/>
        <v>12.416666666666666</v>
      </c>
      <c r="O35" s="31">
        <f t="shared" si="17"/>
        <v>12.416666666666666</v>
      </c>
      <c r="P35" s="31">
        <f t="shared" si="17"/>
        <v>12.416666666666666</v>
      </c>
      <c r="Q35" s="31">
        <f t="shared" si="17"/>
        <v>12.416666666666666</v>
      </c>
      <c r="R35" s="31"/>
      <c r="S35" s="31"/>
      <c r="T35" s="39">
        <f t="shared" si="12"/>
        <v>149.33333333333334</v>
      </c>
      <c r="U35" s="106"/>
      <c r="V35" s="34">
        <f t="shared" si="9"/>
        <v>50</v>
      </c>
      <c r="W35" s="33">
        <f t="shared" si="10"/>
        <v>12.5</v>
      </c>
      <c r="X35" s="81"/>
    </row>
    <row r="36" spans="1:24" ht="16.5" customHeight="1">
      <c r="A36" s="71" t="s">
        <v>37</v>
      </c>
      <c r="B36" s="36"/>
      <c r="C36" s="30">
        <v>2225</v>
      </c>
      <c r="D36" s="55"/>
      <c r="E36" s="39" t="s">
        <v>93</v>
      </c>
      <c r="F36" s="36">
        <v>198</v>
      </c>
      <c r="G36" s="31">
        <v>173</v>
      </c>
      <c r="H36" s="31">
        <v>207</v>
      </c>
      <c r="I36" s="31">
        <v>188</v>
      </c>
      <c r="J36" s="31">
        <f t="shared" si="17"/>
        <v>185.41666666666666</v>
      </c>
      <c r="K36" s="31">
        <f t="shared" si="17"/>
        <v>185.41666666666666</v>
      </c>
      <c r="L36" s="31">
        <f t="shared" si="17"/>
        <v>185.41666666666666</v>
      </c>
      <c r="M36" s="31">
        <f t="shared" si="17"/>
        <v>185.41666666666666</v>
      </c>
      <c r="N36" s="31">
        <f t="shared" si="17"/>
        <v>185.41666666666666</v>
      </c>
      <c r="O36" s="31">
        <f t="shared" si="17"/>
        <v>185.41666666666666</v>
      </c>
      <c r="P36" s="31">
        <f t="shared" si="17"/>
        <v>185.41666666666666</v>
      </c>
      <c r="Q36" s="31">
        <f t="shared" si="17"/>
        <v>185.41666666666666</v>
      </c>
      <c r="R36" s="31"/>
      <c r="S36" s="31"/>
      <c r="T36" s="39">
        <f t="shared" si="12"/>
        <v>2249.3333333333335</v>
      </c>
      <c r="U36" s="106"/>
      <c r="V36" s="34">
        <f t="shared" si="9"/>
        <v>766</v>
      </c>
      <c r="W36" s="33">
        <f t="shared" si="10"/>
        <v>191.5</v>
      </c>
      <c r="X36" s="81"/>
    </row>
    <row r="37" spans="1:24" ht="16.5" customHeight="1">
      <c r="A37" s="71" t="s">
        <v>38</v>
      </c>
      <c r="B37" s="36"/>
      <c r="C37" s="30">
        <v>551</v>
      </c>
      <c r="D37" s="55"/>
      <c r="E37" s="39" t="s">
        <v>93</v>
      </c>
      <c r="F37" s="36">
        <v>20</v>
      </c>
      <c r="G37" s="31">
        <v>20</v>
      </c>
      <c r="H37" s="31">
        <v>20</v>
      </c>
      <c r="I37" s="31">
        <v>240</v>
      </c>
      <c r="J37" s="31">
        <f t="shared" si="17"/>
        <v>45.916666666666664</v>
      </c>
      <c r="K37" s="31">
        <f t="shared" si="17"/>
        <v>45.916666666666664</v>
      </c>
      <c r="L37" s="31">
        <f t="shared" si="17"/>
        <v>45.916666666666664</v>
      </c>
      <c r="M37" s="31">
        <f t="shared" si="17"/>
        <v>45.916666666666664</v>
      </c>
      <c r="N37" s="31">
        <f t="shared" si="17"/>
        <v>45.916666666666664</v>
      </c>
      <c r="O37" s="31">
        <f t="shared" si="17"/>
        <v>45.916666666666664</v>
      </c>
      <c r="P37" s="31">
        <f t="shared" si="17"/>
        <v>45.916666666666664</v>
      </c>
      <c r="Q37" s="31">
        <f t="shared" si="17"/>
        <v>45.916666666666664</v>
      </c>
      <c r="R37" s="31"/>
      <c r="S37" s="31"/>
      <c r="T37" s="39">
        <f t="shared" si="12"/>
        <v>667.3333333333333</v>
      </c>
      <c r="U37" s="106"/>
      <c r="V37" s="34">
        <f t="shared" si="9"/>
        <v>300</v>
      </c>
      <c r="W37" s="33">
        <f t="shared" si="10"/>
        <v>75</v>
      </c>
      <c r="X37" s="81"/>
    </row>
    <row r="38" spans="1:24" ht="16.5" customHeight="1">
      <c r="A38" s="71" t="s">
        <v>53</v>
      </c>
      <c r="B38" s="36"/>
      <c r="C38" s="30">
        <v>180</v>
      </c>
      <c r="D38" s="55"/>
      <c r="E38" s="39" t="s">
        <v>56</v>
      </c>
      <c r="F38" s="30">
        <v>0</v>
      </c>
      <c r="G38" s="31">
        <v>0</v>
      </c>
      <c r="H38" s="31">
        <v>0</v>
      </c>
      <c r="I38" s="31">
        <v>0</v>
      </c>
      <c r="J38" s="31"/>
      <c r="K38" s="31">
        <v>100</v>
      </c>
      <c r="L38" s="31"/>
      <c r="M38" s="31"/>
      <c r="N38" s="31"/>
      <c r="O38" s="31"/>
      <c r="P38" s="31"/>
      <c r="Q38" s="31">
        <v>100</v>
      </c>
      <c r="R38" s="31"/>
      <c r="S38" s="31"/>
      <c r="T38" s="39">
        <f t="shared" si="12"/>
        <v>200</v>
      </c>
      <c r="U38" s="106"/>
      <c r="V38" s="34">
        <f t="shared" si="9"/>
        <v>0</v>
      </c>
      <c r="W38" s="33">
        <f t="shared" si="10"/>
        <v>0</v>
      </c>
      <c r="X38" s="81"/>
    </row>
    <row r="39" spans="1:24" ht="16.5" customHeight="1">
      <c r="A39" s="71" t="s">
        <v>58</v>
      </c>
      <c r="B39" s="36"/>
      <c r="C39" s="30">
        <v>640</v>
      </c>
      <c r="D39" s="55"/>
      <c r="E39" s="39" t="s">
        <v>56</v>
      </c>
      <c r="F39" s="30">
        <v>216</v>
      </c>
      <c r="G39" s="31"/>
      <c r="H39" s="31"/>
      <c r="I39" s="31">
        <v>223</v>
      </c>
      <c r="J39" s="31"/>
      <c r="K39" s="31"/>
      <c r="L39" s="31">
        <v>200</v>
      </c>
      <c r="M39" s="31"/>
      <c r="N39" s="31"/>
      <c r="O39" s="31">
        <v>200</v>
      </c>
      <c r="P39" s="31"/>
      <c r="Q39" s="31"/>
      <c r="R39" s="31"/>
      <c r="S39" s="31"/>
      <c r="T39" s="39">
        <f t="shared" si="12"/>
        <v>839</v>
      </c>
      <c r="U39" s="106"/>
      <c r="V39" s="34">
        <f t="shared" si="9"/>
        <v>439</v>
      </c>
      <c r="W39" s="33">
        <f t="shared" si="10"/>
        <v>109.75</v>
      </c>
      <c r="X39" s="81"/>
    </row>
    <row r="40" spans="1:24" ht="16.5" customHeight="1">
      <c r="A40" s="71" t="s">
        <v>39</v>
      </c>
      <c r="B40" s="36"/>
      <c r="C40" s="30">
        <v>2440</v>
      </c>
      <c r="D40" s="55"/>
      <c r="E40" s="39" t="s">
        <v>12</v>
      </c>
      <c r="F40" s="30">
        <v>160</v>
      </c>
      <c r="G40" s="31">
        <v>223</v>
      </c>
      <c r="H40" s="31">
        <v>521</v>
      </c>
      <c r="I40" s="31">
        <v>160</v>
      </c>
      <c r="J40" s="31">
        <v>160</v>
      </c>
      <c r="K40" s="31">
        <v>160</v>
      </c>
      <c r="L40" s="31">
        <v>160</v>
      </c>
      <c r="M40" s="31">
        <v>158</v>
      </c>
      <c r="N40" s="31">
        <v>231</v>
      </c>
      <c r="O40" s="31">
        <v>168</v>
      </c>
      <c r="P40" s="31">
        <v>168</v>
      </c>
      <c r="Q40" s="31">
        <v>168</v>
      </c>
      <c r="R40" s="31"/>
      <c r="S40" s="31"/>
      <c r="T40" s="39">
        <f t="shared" si="12"/>
        <v>2437</v>
      </c>
      <c r="U40" s="106"/>
      <c r="V40" s="34">
        <f t="shared" si="9"/>
        <v>1064</v>
      </c>
      <c r="W40" s="33">
        <f t="shared" si="10"/>
        <v>266</v>
      </c>
      <c r="X40" s="81"/>
    </row>
    <row r="41" spans="1:24" ht="16.5" customHeight="1">
      <c r="A41" s="71" t="s">
        <v>40</v>
      </c>
      <c r="B41" s="36"/>
      <c r="C41" s="30">
        <v>33715</v>
      </c>
      <c r="D41" s="55"/>
      <c r="E41" s="39" t="s">
        <v>94</v>
      </c>
      <c r="F41" s="30">
        <v>2676</v>
      </c>
      <c r="G41" s="31">
        <v>2676</v>
      </c>
      <c r="H41" s="31">
        <v>2676</v>
      </c>
      <c r="I41" s="31">
        <v>2676</v>
      </c>
      <c r="J41" s="31">
        <v>2676</v>
      </c>
      <c r="K41" s="31">
        <v>2676</v>
      </c>
      <c r="L41" s="31">
        <v>2676</v>
      </c>
      <c r="M41" s="31">
        <v>2676</v>
      </c>
      <c r="N41" s="31">
        <v>2676</v>
      </c>
      <c r="O41" s="31">
        <v>2676</v>
      </c>
      <c r="P41" s="31">
        <v>2676</v>
      </c>
      <c r="Q41" s="31">
        <v>2676</v>
      </c>
      <c r="R41" s="31"/>
      <c r="S41" s="31"/>
      <c r="T41" s="39">
        <f t="shared" si="12"/>
        <v>32112</v>
      </c>
      <c r="U41" s="106"/>
      <c r="V41" s="34">
        <f t="shared" si="9"/>
        <v>10704</v>
      </c>
      <c r="W41" s="33">
        <f t="shared" si="10"/>
        <v>2676</v>
      </c>
      <c r="X41" s="81"/>
    </row>
    <row r="42" spans="1:24" ht="16.5" customHeight="1">
      <c r="A42" s="71" t="s">
        <v>41</v>
      </c>
      <c r="B42" s="36"/>
      <c r="C42" s="30">
        <v>1404</v>
      </c>
      <c r="D42" s="55"/>
      <c r="E42" s="39" t="s">
        <v>95</v>
      </c>
      <c r="F42" s="30">
        <v>215</v>
      </c>
      <c r="G42" s="31">
        <v>218</v>
      </c>
      <c r="H42" s="31">
        <v>256</v>
      </c>
      <c r="I42" s="31">
        <v>226</v>
      </c>
      <c r="J42" s="31">
        <v>222</v>
      </c>
      <c r="K42" s="31">
        <v>222</v>
      </c>
      <c r="L42" s="31">
        <v>222</v>
      </c>
      <c r="M42" s="31">
        <v>222</v>
      </c>
      <c r="N42" s="31">
        <v>222</v>
      </c>
      <c r="O42" s="31">
        <v>222</v>
      </c>
      <c r="P42" s="31">
        <v>222</v>
      </c>
      <c r="Q42" s="31">
        <v>222</v>
      </c>
      <c r="R42" s="31"/>
      <c r="S42" s="31"/>
      <c r="T42" s="39">
        <f t="shared" si="12"/>
        <v>2691</v>
      </c>
      <c r="U42" s="106"/>
      <c r="V42" s="34">
        <f t="shared" si="9"/>
        <v>915</v>
      </c>
      <c r="W42" s="33">
        <f t="shared" si="10"/>
        <v>228.75</v>
      </c>
      <c r="X42" s="81"/>
    </row>
    <row r="43" spans="1:24" ht="16.5" customHeight="1">
      <c r="A43" s="71" t="s">
        <v>42</v>
      </c>
      <c r="B43" s="36"/>
      <c r="C43" s="30">
        <v>6903</v>
      </c>
      <c r="D43" s="55"/>
      <c r="E43" s="39" t="s">
        <v>12</v>
      </c>
      <c r="F43" s="30">
        <v>260</v>
      </c>
      <c r="G43" s="31">
        <v>260</v>
      </c>
      <c r="H43" s="31">
        <v>885</v>
      </c>
      <c r="I43" s="31">
        <v>260</v>
      </c>
      <c r="J43" s="31">
        <v>258</v>
      </c>
      <c r="K43" s="31">
        <v>226</v>
      </c>
      <c r="L43" s="31">
        <v>226</v>
      </c>
      <c r="M43" s="31">
        <v>226</v>
      </c>
      <c r="N43" s="31">
        <v>1186</v>
      </c>
      <c r="O43" s="40">
        <v>255</v>
      </c>
      <c r="P43" s="40">
        <v>223</v>
      </c>
      <c r="Q43" s="31">
        <v>5230</v>
      </c>
      <c r="R43" s="31" t="s">
        <v>111</v>
      </c>
      <c r="S43" s="40">
        <v>-2500</v>
      </c>
      <c r="T43" s="39">
        <f t="shared" si="12"/>
        <v>6995</v>
      </c>
      <c r="U43" s="106"/>
      <c r="V43" s="34">
        <f t="shared" si="9"/>
        <v>1665</v>
      </c>
      <c r="W43" s="33">
        <f t="shared" si="10"/>
        <v>416.25</v>
      </c>
      <c r="X43" s="81"/>
    </row>
    <row r="44" spans="1:24" ht="16.5" customHeight="1">
      <c r="A44" s="71" t="s">
        <v>43</v>
      </c>
      <c r="B44" s="36"/>
      <c r="C44" s="30">
        <v>64</v>
      </c>
      <c r="D44" s="55"/>
      <c r="E44" s="39" t="s">
        <v>13</v>
      </c>
      <c r="F44" s="30">
        <v>0</v>
      </c>
      <c r="G44" s="31">
        <v>45</v>
      </c>
      <c r="H44" s="31">
        <v>0</v>
      </c>
      <c r="I44" s="31">
        <v>0</v>
      </c>
      <c r="J44" s="31">
        <v>10</v>
      </c>
      <c r="K44" s="31">
        <v>10</v>
      </c>
      <c r="L44" s="31">
        <v>10</v>
      </c>
      <c r="M44" s="31">
        <v>10</v>
      </c>
      <c r="N44" s="31">
        <v>10</v>
      </c>
      <c r="O44" s="31">
        <v>10</v>
      </c>
      <c r="P44" s="31">
        <v>10</v>
      </c>
      <c r="Q44" s="31">
        <v>10</v>
      </c>
      <c r="R44" s="31"/>
      <c r="S44" s="31"/>
      <c r="T44" s="39">
        <f t="shared" si="12"/>
        <v>125</v>
      </c>
      <c r="U44" s="106"/>
      <c r="V44" s="34">
        <f t="shared" si="9"/>
        <v>45</v>
      </c>
      <c r="W44" s="33">
        <f t="shared" si="10"/>
        <v>11.25</v>
      </c>
      <c r="X44" s="81"/>
    </row>
    <row r="45" spans="1:24" ht="16.5" customHeight="1">
      <c r="A45" s="71" t="s">
        <v>44</v>
      </c>
      <c r="B45" s="36"/>
      <c r="C45" s="30">
        <v>3632</v>
      </c>
      <c r="D45" s="55"/>
      <c r="E45" s="39" t="s">
        <v>92</v>
      </c>
      <c r="F45" s="36">
        <v>542</v>
      </c>
      <c r="G45" s="31">
        <v>338</v>
      </c>
      <c r="H45" s="31">
        <v>349</v>
      </c>
      <c r="I45" s="31">
        <v>317</v>
      </c>
      <c r="J45" s="31">
        <v>387</v>
      </c>
      <c r="K45" s="31">
        <v>387</v>
      </c>
      <c r="L45" s="31">
        <v>387</v>
      </c>
      <c r="M45" s="31">
        <v>387</v>
      </c>
      <c r="N45" s="31">
        <v>387</v>
      </c>
      <c r="O45" s="31">
        <v>387</v>
      </c>
      <c r="P45" s="31">
        <v>387</v>
      </c>
      <c r="Q45" s="31">
        <v>387</v>
      </c>
      <c r="R45" s="31"/>
      <c r="S45" s="31"/>
      <c r="T45" s="39">
        <f t="shared" si="12"/>
        <v>4642</v>
      </c>
      <c r="U45" s="106"/>
      <c r="V45" s="34">
        <f t="shared" si="9"/>
        <v>1546</v>
      </c>
      <c r="W45" s="33">
        <f t="shared" si="10"/>
        <v>386.5</v>
      </c>
      <c r="X45" s="81"/>
    </row>
    <row r="46" spans="1:24" ht="16.5" customHeight="1">
      <c r="A46" s="71" t="s">
        <v>45</v>
      </c>
      <c r="B46" s="36"/>
      <c r="C46" s="30">
        <v>1200</v>
      </c>
      <c r="D46" s="55"/>
      <c r="E46" s="39" t="s">
        <v>12</v>
      </c>
      <c r="F46" s="36">
        <f aca="true" t="shared" si="19" ref="F46:Q48">$C46/12</f>
        <v>100</v>
      </c>
      <c r="G46" s="31">
        <f t="shared" si="19"/>
        <v>100</v>
      </c>
      <c r="H46" s="31">
        <f t="shared" si="19"/>
        <v>100</v>
      </c>
      <c r="I46" s="31">
        <f t="shared" si="19"/>
        <v>100</v>
      </c>
      <c r="J46" s="31">
        <f t="shared" si="19"/>
        <v>100</v>
      </c>
      <c r="K46" s="31">
        <f t="shared" si="19"/>
        <v>100</v>
      </c>
      <c r="L46" s="31">
        <f t="shared" si="19"/>
        <v>100</v>
      </c>
      <c r="M46" s="31">
        <f t="shared" si="19"/>
        <v>100</v>
      </c>
      <c r="N46" s="31">
        <f t="shared" si="19"/>
        <v>100</v>
      </c>
      <c r="O46" s="31">
        <f t="shared" si="19"/>
        <v>100</v>
      </c>
      <c r="P46" s="31">
        <f t="shared" si="19"/>
        <v>100</v>
      </c>
      <c r="Q46" s="31">
        <f t="shared" si="19"/>
        <v>100</v>
      </c>
      <c r="R46" s="31"/>
      <c r="S46" s="31"/>
      <c r="T46" s="39">
        <f t="shared" si="12"/>
        <v>1200</v>
      </c>
      <c r="U46" s="106"/>
      <c r="V46" s="34">
        <f t="shared" si="9"/>
        <v>400</v>
      </c>
      <c r="W46" s="33">
        <f t="shared" si="10"/>
        <v>100</v>
      </c>
      <c r="X46" s="81"/>
    </row>
    <row r="47" spans="1:24" ht="16.5" customHeight="1">
      <c r="A47" s="71" t="s">
        <v>46</v>
      </c>
      <c r="B47" s="36"/>
      <c r="C47" s="30">
        <v>365</v>
      </c>
      <c r="D47" s="55"/>
      <c r="E47" s="39" t="s">
        <v>68</v>
      </c>
      <c r="F47" s="36">
        <v>28</v>
      </c>
      <c r="G47" s="31">
        <v>35</v>
      </c>
      <c r="H47" s="31">
        <v>29</v>
      </c>
      <c r="I47" s="31">
        <v>46</v>
      </c>
      <c r="J47" s="31">
        <f aca="true" t="shared" si="20" ref="J47:Q47">$C47/12*1.2</f>
        <v>36.5</v>
      </c>
      <c r="K47" s="31">
        <f t="shared" si="20"/>
        <v>36.5</v>
      </c>
      <c r="L47" s="31">
        <f t="shared" si="20"/>
        <v>36.5</v>
      </c>
      <c r="M47" s="31">
        <f t="shared" si="20"/>
        <v>36.5</v>
      </c>
      <c r="N47" s="31">
        <f t="shared" si="20"/>
        <v>36.5</v>
      </c>
      <c r="O47" s="31">
        <f t="shared" si="20"/>
        <v>36.5</v>
      </c>
      <c r="P47" s="31">
        <f t="shared" si="20"/>
        <v>36.5</v>
      </c>
      <c r="Q47" s="31">
        <f t="shared" si="20"/>
        <v>36.5</v>
      </c>
      <c r="R47" s="40" t="s">
        <v>118</v>
      </c>
      <c r="S47" s="40">
        <v>2000</v>
      </c>
      <c r="T47" s="39">
        <f t="shared" si="12"/>
        <v>2430</v>
      </c>
      <c r="U47" s="106"/>
      <c r="V47" s="34">
        <f t="shared" si="9"/>
        <v>138</v>
      </c>
      <c r="W47" s="33">
        <f t="shared" si="10"/>
        <v>34.5</v>
      </c>
      <c r="X47" s="81"/>
    </row>
    <row r="48" spans="1:24" ht="16.5" customHeight="1" thickBot="1">
      <c r="A48" s="69" t="s">
        <v>10</v>
      </c>
      <c r="B48" s="64"/>
      <c r="C48" s="17">
        <v>3658</v>
      </c>
      <c r="D48" s="53"/>
      <c r="E48" s="19" t="s">
        <v>92</v>
      </c>
      <c r="F48" s="64">
        <f t="shared" si="19"/>
        <v>304.8333333333333</v>
      </c>
      <c r="G48" s="18">
        <f t="shared" si="19"/>
        <v>304.8333333333333</v>
      </c>
      <c r="H48" s="18">
        <f t="shared" si="19"/>
        <v>304.8333333333333</v>
      </c>
      <c r="I48" s="18">
        <f t="shared" si="19"/>
        <v>304.8333333333333</v>
      </c>
      <c r="J48" s="18">
        <f t="shared" si="19"/>
        <v>304.8333333333333</v>
      </c>
      <c r="K48" s="18">
        <f t="shared" si="19"/>
        <v>304.8333333333333</v>
      </c>
      <c r="L48" s="18">
        <f t="shared" si="19"/>
        <v>304.8333333333333</v>
      </c>
      <c r="M48" s="18">
        <f t="shared" si="19"/>
        <v>304.8333333333333</v>
      </c>
      <c r="N48" s="18">
        <f t="shared" si="19"/>
        <v>304.8333333333333</v>
      </c>
      <c r="O48" s="18">
        <f t="shared" si="19"/>
        <v>304.8333333333333</v>
      </c>
      <c r="P48" s="18">
        <f t="shared" si="19"/>
        <v>304.8333333333333</v>
      </c>
      <c r="Q48" s="18">
        <f t="shared" si="19"/>
        <v>304.8333333333333</v>
      </c>
      <c r="R48" s="74" t="s">
        <v>116</v>
      </c>
      <c r="S48" s="74">
        <v>256</v>
      </c>
      <c r="T48" s="19">
        <f t="shared" si="12"/>
        <v>3914.0000000000005</v>
      </c>
      <c r="U48" s="100"/>
      <c r="V48" s="22">
        <f>SUM(F48:I48)</f>
        <v>1219.3333333333333</v>
      </c>
      <c r="W48" s="21">
        <f>V48/4</f>
        <v>304.8333333333333</v>
      </c>
      <c r="X48" s="82"/>
    </row>
    <row r="49" spans="1:24" ht="16.5" customHeight="1" thickBot="1" thickTop="1">
      <c r="A49" s="38" t="s">
        <v>47</v>
      </c>
      <c r="B49" s="72"/>
      <c r="C49" s="23">
        <f>SUM(C20:C48)</f>
        <v>288119</v>
      </c>
      <c r="D49" s="4"/>
      <c r="E49" s="73"/>
      <c r="F49" s="23">
        <f>SUM(F20:F48)</f>
        <v>21519.833333333332</v>
      </c>
      <c r="G49" s="24">
        <f>SUM(G20:G48)</f>
        <v>23120.833333333332</v>
      </c>
      <c r="H49" s="24">
        <f aca="true" t="shared" si="21" ref="H49:Q49">SUM(H20:H48)</f>
        <v>24826.833333333332</v>
      </c>
      <c r="I49" s="24">
        <f t="shared" si="21"/>
        <v>22562.833333333332</v>
      </c>
      <c r="J49" s="24">
        <f t="shared" si="21"/>
        <v>22701.268727019837</v>
      </c>
      <c r="K49" s="24">
        <f t="shared" si="21"/>
        <v>37119.065769194756</v>
      </c>
      <c r="L49" s="24">
        <f t="shared" si="21"/>
        <v>23085.859321137406</v>
      </c>
      <c r="M49" s="24">
        <f t="shared" si="21"/>
        <v>24247.786837088388</v>
      </c>
      <c r="N49" s="24">
        <f t="shared" si="21"/>
        <v>24059.089981419915</v>
      </c>
      <c r="O49" s="24">
        <f t="shared" si="21"/>
        <v>23458.560557959772</v>
      </c>
      <c r="P49" s="24">
        <f t="shared" si="21"/>
        <v>22888.270730212294</v>
      </c>
      <c r="Q49" s="24">
        <f t="shared" si="21"/>
        <v>51729.82872264835</v>
      </c>
      <c r="R49" s="24"/>
      <c r="S49" s="24"/>
      <c r="T49" s="73">
        <f>SUM(T20:T48)</f>
        <v>321076.063980014</v>
      </c>
      <c r="U49" s="101"/>
      <c r="V49" s="26">
        <f>SUM(V20:V48)</f>
        <v>92030.33333333333</v>
      </c>
      <c r="W49" s="120">
        <f>SUM(W20:W48)</f>
        <v>23007.583333333332</v>
      </c>
      <c r="X49" s="84"/>
    </row>
    <row r="50" spans="1:24" s="11" customFormat="1" ht="16.5" customHeight="1" thickBot="1" thickTop="1">
      <c r="A50" s="38" t="s">
        <v>48</v>
      </c>
      <c r="B50" s="72"/>
      <c r="C50" s="23">
        <f>C19-C49</f>
        <v>19881</v>
      </c>
      <c r="D50" s="4"/>
      <c r="E50" s="73"/>
      <c r="F50" s="23">
        <f aca="true" t="shared" si="22" ref="F50:Q50">F19-F49</f>
        <v>-1880.8333333333321</v>
      </c>
      <c r="G50" s="24">
        <f t="shared" si="22"/>
        <v>8446.166666666668</v>
      </c>
      <c r="H50" s="24">
        <f t="shared" si="22"/>
        <v>19205.166666666668</v>
      </c>
      <c r="I50" s="24">
        <f t="shared" si="22"/>
        <v>-787.8333333333321</v>
      </c>
      <c r="J50" s="24">
        <f t="shared" si="22"/>
        <v>-1780.9900644876652</v>
      </c>
      <c r="K50" s="24">
        <f t="shared" si="22"/>
        <v>22.64629662290099</v>
      </c>
      <c r="L50" s="24">
        <f t="shared" si="22"/>
        <v>2854.7770526670793</v>
      </c>
      <c r="M50" s="24">
        <f t="shared" si="22"/>
        <v>9307.013839282357</v>
      </c>
      <c r="N50" s="24">
        <f t="shared" si="22"/>
        <v>3635.3949772753476</v>
      </c>
      <c r="O50" s="24">
        <f t="shared" si="22"/>
        <v>8872.547813362991</v>
      </c>
      <c r="P50" s="24">
        <f t="shared" si="22"/>
        <v>3822.280289721515</v>
      </c>
      <c r="Q50" s="24">
        <f t="shared" si="22"/>
        <v>-20738.826242305237</v>
      </c>
      <c r="R50" s="24"/>
      <c r="S50" s="24"/>
      <c r="T50" s="73">
        <f>T19-T49</f>
        <v>30941.311267523153</v>
      </c>
      <c r="U50" s="107"/>
      <c r="V50" s="26">
        <f>V19-V49</f>
        <v>24982.66666666667</v>
      </c>
      <c r="W50" s="25">
        <f>V50/4</f>
        <v>6245.666666666668</v>
      </c>
      <c r="X50" s="89"/>
    </row>
    <row r="51" spans="1:24" ht="16.5" customHeight="1" thickTop="1">
      <c r="A51" s="71" t="s">
        <v>49</v>
      </c>
      <c r="B51" s="36"/>
      <c r="C51" s="30">
        <v>2421</v>
      </c>
      <c r="D51" s="55"/>
      <c r="E51" s="39" t="s">
        <v>12</v>
      </c>
      <c r="F51" s="30">
        <v>338</v>
      </c>
      <c r="G51" s="31">
        <v>216</v>
      </c>
      <c r="H51" s="31">
        <v>208</v>
      </c>
      <c r="I51" s="31">
        <v>109</v>
      </c>
      <c r="J51" s="31">
        <v>131</v>
      </c>
      <c r="K51" s="31">
        <v>140</v>
      </c>
      <c r="L51" s="31">
        <v>132</v>
      </c>
      <c r="M51" s="31">
        <v>152</v>
      </c>
      <c r="N51" s="31">
        <v>112</v>
      </c>
      <c r="O51" s="31">
        <v>201</v>
      </c>
      <c r="P51" s="31">
        <v>132</v>
      </c>
      <c r="Q51" s="31">
        <v>132</v>
      </c>
      <c r="R51" s="31"/>
      <c r="S51" s="31"/>
      <c r="T51" s="39">
        <f>SUM(S51,F51:Q51)</f>
        <v>2003</v>
      </c>
      <c r="U51" s="102"/>
      <c r="V51" s="16">
        <f>SUM(F51:I51)</f>
        <v>871</v>
      </c>
      <c r="W51" s="15">
        <f>V51/4</f>
        <v>217.75</v>
      </c>
      <c r="X51" s="83"/>
    </row>
    <row r="52" spans="1:24" ht="16.5" customHeight="1" thickBot="1">
      <c r="A52" s="69" t="s">
        <v>50</v>
      </c>
      <c r="B52" s="64"/>
      <c r="C52" s="17">
        <v>3122</v>
      </c>
      <c r="D52" s="53"/>
      <c r="E52" s="19" t="s">
        <v>12</v>
      </c>
      <c r="F52" s="17">
        <v>223</v>
      </c>
      <c r="G52" s="18">
        <v>301</v>
      </c>
      <c r="H52" s="18">
        <v>215</v>
      </c>
      <c r="I52" s="18">
        <v>86</v>
      </c>
      <c r="J52" s="18">
        <v>532</v>
      </c>
      <c r="K52" s="18">
        <v>178</v>
      </c>
      <c r="L52" s="18">
        <v>488</v>
      </c>
      <c r="M52" s="18">
        <v>277</v>
      </c>
      <c r="N52" s="18">
        <v>42</v>
      </c>
      <c r="O52" s="18">
        <v>454</v>
      </c>
      <c r="P52" s="18">
        <v>268</v>
      </c>
      <c r="Q52" s="18">
        <v>38</v>
      </c>
      <c r="R52" s="18"/>
      <c r="S52" s="18"/>
      <c r="T52" s="19">
        <f>SUM(S52,F52:Q52)</f>
        <v>3102</v>
      </c>
      <c r="U52" s="100"/>
      <c r="V52" s="22">
        <f>SUM(F52:I52)</f>
        <v>825</v>
      </c>
      <c r="W52" s="21">
        <f>V52/4</f>
        <v>206.25</v>
      </c>
      <c r="X52" s="82"/>
    </row>
    <row r="53" spans="1:24" s="11" customFormat="1" ht="16.5" customHeight="1" thickBot="1" thickTop="1">
      <c r="A53" s="38" t="s">
        <v>51</v>
      </c>
      <c r="B53" s="72"/>
      <c r="C53" s="23">
        <f>C50+C51-C52</f>
        <v>19180</v>
      </c>
      <c r="D53" s="4"/>
      <c r="E53" s="73"/>
      <c r="F53" s="23">
        <f aca="true" t="shared" si="23" ref="F53:Q53">F50+F51-F52</f>
        <v>-1765.8333333333321</v>
      </c>
      <c r="G53" s="24">
        <f t="shared" si="23"/>
        <v>8361.166666666668</v>
      </c>
      <c r="H53" s="24">
        <f t="shared" si="23"/>
        <v>19198.166666666668</v>
      </c>
      <c r="I53" s="24">
        <f t="shared" si="23"/>
        <v>-764.8333333333321</v>
      </c>
      <c r="J53" s="24">
        <f t="shared" si="23"/>
        <v>-2181.990064487665</v>
      </c>
      <c r="K53" s="24">
        <f t="shared" si="23"/>
        <v>-15.35370337709901</v>
      </c>
      <c r="L53" s="24">
        <f t="shared" si="23"/>
        <v>2498.7770526670793</v>
      </c>
      <c r="M53" s="24">
        <f t="shared" si="23"/>
        <v>9182.013839282357</v>
      </c>
      <c r="N53" s="24">
        <f t="shared" si="23"/>
        <v>3705.3949772753476</v>
      </c>
      <c r="O53" s="24">
        <f t="shared" si="23"/>
        <v>8619.547813362991</v>
      </c>
      <c r="P53" s="24">
        <f t="shared" si="23"/>
        <v>3686.280289721515</v>
      </c>
      <c r="Q53" s="24">
        <f t="shared" si="23"/>
        <v>-20644.826242305237</v>
      </c>
      <c r="R53" s="24"/>
      <c r="S53" s="24"/>
      <c r="T53" s="73">
        <f>T50+T51-T52</f>
        <v>29842.311267523153</v>
      </c>
      <c r="U53" s="107"/>
      <c r="V53" s="73">
        <f>V50+V51-V52</f>
        <v>25028.66666666667</v>
      </c>
      <c r="W53" s="25">
        <f>V53/7</f>
        <v>3575.52380952381</v>
      </c>
      <c r="X53" s="89"/>
    </row>
    <row r="54" spans="1:24" ht="16.5" customHeight="1" thickTop="1">
      <c r="A54" s="71" t="s">
        <v>109</v>
      </c>
      <c r="B54" s="36" t="s">
        <v>115</v>
      </c>
      <c r="C54" s="30">
        <v>1177</v>
      </c>
      <c r="D54" s="55"/>
      <c r="E54" s="39"/>
      <c r="F54" s="30">
        <v>3000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9">
        <f>SUM(S54,F54:Q54)</f>
        <v>3000</v>
      </c>
      <c r="U54" s="102"/>
      <c r="V54" s="16">
        <f>SUM(F54:L54)</f>
        <v>3000</v>
      </c>
      <c r="W54" s="15">
        <f>V54/4</f>
        <v>750</v>
      </c>
      <c r="X54" s="83"/>
    </row>
    <row r="55" spans="1:24" ht="16.5" customHeight="1" thickBot="1">
      <c r="A55" s="69" t="s">
        <v>96</v>
      </c>
      <c r="B55" s="64"/>
      <c r="C55" s="17"/>
      <c r="D55" s="53"/>
      <c r="E55" s="19"/>
      <c r="F55" s="6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19"/>
      <c r="R55" s="118"/>
      <c r="S55" s="18"/>
      <c r="T55" s="19"/>
      <c r="U55" s="100"/>
      <c r="V55" s="22"/>
      <c r="W55" s="21"/>
      <c r="X55" s="82"/>
    </row>
    <row r="56" spans="1:24" s="11" customFormat="1" ht="16.5" customHeight="1" thickBot="1" thickTop="1">
      <c r="A56" s="75" t="s">
        <v>66</v>
      </c>
      <c r="B56" s="76"/>
      <c r="C56" s="77">
        <f>C53+C54</f>
        <v>20357</v>
      </c>
      <c r="D56" s="78"/>
      <c r="E56" s="79"/>
      <c r="F56" s="76">
        <f>F53+F54-F55</f>
        <v>1234.1666666666679</v>
      </c>
      <c r="G56" s="80">
        <f aca="true" t="shared" si="24" ref="G56:T56">G53+G54-G55</f>
        <v>8361.166666666668</v>
      </c>
      <c r="H56" s="80">
        <f t="shared" si="24"/>
        <v>19198.166666666668</v>
      </c>
      <c r="I56" s="80">
        <f t="shared" si="24"/>
        <v>-764.8333333333321</v>
      </c>
      <c r="J56" s="80">
        <f t="shared" si="24"/>
        <v>-2181.990064487665</v>
      </c>
      <c r="K56" s="80">
        <f t="shared" si="24"/>
        <v>-15.35370337709901</v>
      </c>
      <c r="L56" s="80">
        <f t="shared" si="24"/>
        <v>2498.7770526670793</v>
      </c>
      <c r="M56" s="80">
        <f t="shared" si="24"/>
        <v>9182.013839282357</v>
      </c>
      <c r="N56" s="80">
        <f t="shared" si="24"/>
        <v>3705.3949772753476</v>
      </c>
      <c r="O56" s="80">
        <f t="shared" si="24"/>
        <v>8619.547813362991</v>
      </c>
      <c r="P56" s="80">
        <f t="shared" si="24"/>
        <v>3686.280289721515</v>
      </c>
      <c r="Q56" s="80">
        <f t="shared" si="24"/>
        <v>-20644.826242305237</v>
      </c>
      <c r="R56" s="80">
        <f t="shared" si="24"/>
        <v>0</v>
      </c>
      <c r="S56" s="80">
        <f t="shared" si="24"/>
        <v>0</v>
      </c>
      <c r="T56" s="80">
        <f t="shared" si="24"/>
        <v>32842.31126752315</v>
      </c>
      <c r="U56" s="108"/>
      <c r="V56" s="80">
        <f>V53+V54-V55</f>
        <v>28028.66666666667</v>
      </c>
      <c r="W56" s="90">
        <f>V56/4</f>
        <v>7007.166666666668</v>
      </c>
      <c r="X56" s="91"/>
    </row>
    <row r="57" spans="1:24" s="116" customFormat="1" ht="16.5" customHeight="1">
      <c r="A57" s="111"/>
      <c r="B57" s="112"/>
      <c r="C57" s="112"/>
      <c r="D57" s="113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4"/>
      <c r="V57" s="112"/>
      <c r="W57" s="112"/>
      <c r="X57" s="115"/>
    </row>
    <row r="58" spans="3:5" ht="16.5" customHeight="1" thickBot="1">
      <c r="C58" s="6"/>
      <c r="E58" s="5" t="s">
        <v>100</v>
      </c>
    </row>
    <row r="59" spans="2:17" ht="16.5" customHeight="1">
      <c r="B59" s="5" t="s">
        <v>59</v>
      </c>
      <c r="C59" s="5">
        <v>100000</v>
      </c>
      <c r="E59" s="43" t="s">
        <v>97</v>
      </c>
      <c r="F59" s="42">
        <f>F56</f>
        <v>1234.1666666666679</v>
      </c>
      <c r="G59" s="42">
        <f aca="true" t="shared" si="25" ref="G59:Q59">G56</f>
        <v>8361.166666666668</v>
      </c>
      <c r="H59" s="42">
        <f t="shared" si="25"/>
        <v>19198.166666666668</v>
      </c>
      <c r="I59" s="42">
        <f t="shared" si="25"/>
        <v>-764.8333333333321</v>
      </c>
      <c r="J59" s="42">
        <f t="shared" si="25"/>
        <v>-2181.990064487665</v>
      </c>
      <c r="K59" s="42">
        <f t="shared" si="25"/>
        <v>-15.35370337709901</v>
      </c>
      <c r="L59" s="42">
        <f t="shared" si="25"/>
        <v>2498.7770526670793</v>
      </c>
      <c r="M59" s="42">
        <f t="shared" si="25"/>
        <v>9182.013839282357</v>
      </c>
      <c r="N59" s="42">
        <f t="shared" si="25"/>
        <v>3705.3949772753476</v>
      </c>
      <c r="O59" s="42">
        <f t="shared" si="25"/>
        <v>8619.547813362991</v>
      </c>
      <c r="P59" s="42">
        <f t="shared" si="25"/>
        <v>3686.280289721515</v>
      </c>
      <c r="Q59" s="109">
        <f t="shared" si="25"/>
        <v>-20644.826242305237</v>
      </c>
    </row>
    <row r="60" spans="5:17" ht="16.5" customHeight="1">
      <c r="E60" s="34" t="s">
        <v>105</v>
      </c>
      <c r="F60" s="31">
        <v>-5000</v>
      </c>
      <c r="G60" s="31">
        <v>-5000</v>
      </c>
      <c r="H60" s="31">
        <v>-5000</v>
      </c>
      <c r="I60" s="31">
        <v>-5000</v>
      </c>
      <c r="J60" s="31">
        <v>-6000</v>
      </c>
      <c r="K60" s="31">
        <v>-6000</v>
      </c>
      <c r="L60" s="31">
        <v>-6000</v>
      </c>
      <c r="M60" s="31">
        <v>-5000</v>
      </c>
      <c r="N60" s="31">
        <v>-5000</v>
      </c>
      <c r="O60" s="31">
        <v>-5000</v>
      </c>
      <c r="P60" s="31">
        <v>-5000</v>
      </c>
      <c r="Q60" s="33">
        <v>-5000</v>
      </c>
    </row>
    <row r="61" spans="5:17" ht="16.5" customHeight="1">
      <c r="E61" s="34" t="s">
        <v>61</v>
      </c>
      <c r="F61" s="31">
        <f>F48</f>
        <v>304.8333333333333</v>
      </c>
      <c r="G61" s="31">
        <f aca="true" t="shared" si="26" ref="G61:Q61">G48</f>
        <v>304.8333333333333</v>
      </c>
      <c r="H61" s="31">
        <f t="shared" si="26"/>
        <v>304.8333333333333</v>
      </c>
      <c r="I61" s="31">
        <f t="shared" si="26"/>
        <v>304.8333333333333</v>
      </c>
      <c r="J61" s="31">
        <f t="shared" si="26"/>
        <v>304.8333333333333</v>
      </c>
      <c r="K61" s="31">
        <f t="shared" si="26"/>
        <v>304.8333333333333</v>
      </c>
      <c r="L61" s="31">
        <f t="shared" si="26"/>
        <v>304.8333333333333</v>
      </c>
      <c r="M61" s="31">
        <f t="shared" si="26"/>
        <v>304.8333333333333</v>
      </c>
      <c r="N61" s="31">
        <f t="shared" si="26"/>
        <v>304.8333333333333</v>
      </c>
      <c r="O61" s="31">
        <f t="shared" si="26"/>
        <v>304.8333333333333</v>
      </c>
      <c r="P61" s="31">
        <f t="shared" si="26"/>
        <v>304.8333333333333</v>
      </c>
      <c r="Q61" s="33">
        <f t="shared" si="26"/>
        <v>304.8333333333333</v>
      </c>
    </row>
    <row r="62" spans="5:17" ht="16.5" customHeight="1">
      <c r="E62" s="34" t="s">
        <v>101</v>
      </c>
      <c r="F62" s="31">
        <v>615</v>
      </c>
      <c r="G62" s="31">
        <v>-5691</v>
      </c>
      <c r="H62" s="31">
        <v>-38880</v>
      </c>
      <c r="I62" s="31">
        <v>8223</v>
      </c>
      <c r="J62" s="31"/>
      <c r="K62" s="31"/>
      <c r="L62" s="31"/>
      <c r="M62" s="31"/>
      <c r="N62" s="31"/>
      <c r="O62" s="31"/>
      <c r="P62" s="31"/>
      <c r="Q62" s="33"/>
    </row>
    <row r="63" spans="5:17" ht="16.5" customHeight="1">
      <c r="E63" s="34" t="s">
        <v>102</v>
      </c>
      <c r="F63" s="31">
        <v>-1961</v>
      </c>
      <c r="G63" s="31">
        <v>1739</v>
      </c>
      <c r="H63" s="31">
        <v>-47</v>
      </c>
      <c r="I63" s="31">
        <v>18</v>
      </c>
      <c r="J63" s="31"/>
      <c r="K63" s="31"/>
      <c r="L63" s="31"/>
      <c r="M63" s="31"/>
      <c r="N63" s="110"/>
      <c r="O63" s="31"/>
      <c r="P63" s="31"/>
      <c r="Q63" s="33"/>
    </row>
    <row r="64" spans="5:17" ht="16.5" customHeight="1">
      <c r="E64" s="34" t="s">
        <v>103</v>
      </c>
      <c r="F64" s="31">
        <v>169</v>
      </c>
      <c r="G64" s="31"/>
      <c r="H64" s="31"/>
      <c r="I64" s="31">
        <v>60000</v>
      </c>
      <c r="J64" s="31"/>
      <c r="K64" s="31"/>
      <c r="L64" s="31"/>
      <c r="M64" s="31"/>
      <c r="N64" s="110"/>
      <c r="O64" s="31"/>
      <c r="P64" s="31"/>
      <c r="Q64" s="33"/>
    </row>
    <row r="65" spans="5:17" ht="16.5" customHeight="1">
      <c r="E65" s="34" t="s">
        <v>104</v>
      </c>
      <c r="F65" s="31"/>
      <c r="G65" s="31">
        <v>-339</v>
      </c>
      <c r="H65" s="31">
        <v>-2006</v>
      </c>
      <c r="I65" s="31">
        <v>-677</v>
      </c>
      <c r="J65" s="31"/>
      <c r="K65" s="31"/>
      <c r="L65" s="31">
        <v>30000</v>
      </c>
      <c r="M65" s="31"/>
      <c r="N65" s="110"/>
      <c r="O65" s="31"/>
      <c r="P65" s="31"/>
      <c r="Q65" s="33"/>
    </row>
    <row r="66" spans="5:17" ht="16.5" customHeight="1" thickBot="1">
      <c r="E66" s="34" t="s">
        <v>60</v>
      </c>
      <c r="F66" s="31"/>
      <c r="G66" s="31">
        <v>-10594</v>
      </c>
      <c r="H66" s="31"/>
      <c r="I66" s="31"/>
      <c r="J66" s="31">
        <v>-3000</v>
      </c>
      <c r="K66" s="31"/>
      <c r="L66" s="31"/>
      <c r="M66" s="31">
        <v>-7200</v>
      </c>
      <c r="N66" s="31"/>
      <c r="O66" s="31"/>
      <c r="P66" s="31">
        <v>-3000</v>
      </c>
      <c r="Q66" s="33"/>
    </row>
    <row r="67" spans="5:17" ht="16.5" customHeight="1" thickBot="1" thickTop="1">
      <c r="E67" s="46" t="s">
        <v>57</v>
      </c>
      <c r="F67" s="47">
        <f>C59+SUM(F59:F66)</f>
        <v>95362</v>
      </c>
      <c r="G67" s="47">
        <f>F67+SUM(G59:G66)</f>
        <v>84143</v>
      </c>
      <c r="H67" s="47">
        <f aca="true" t="shared" si="27" ref="H67:Q67">G67+SUM(H59:H66)</f>
        <v>57713</v>
      </c>
      <c r="I67" s="47">
        <f t="shared" si="27"/>
        <v>119817</v>
      </c>
      <c r="J67" s="47">
        <f t="shared" si="27"/>
        <v>108939.84326884567</v>
      </c>
      <c r="K67" s="47">
        <f t="shared" si="27"/>
        <v>103229.3228988019</v>
      </c>
      <c r="L67" s="47">
        <f t="shared" si="27"/>
        <v>130032.9332848023</v>
      </c>
      <c r="M67" s="47">
        <f t="shared" si="27"/>
        <v>127319.78045741799</v>
      </c>
      <c r="N67" s="47">
        <f t="shared" si="27"/>
        <v>126330.00876802667</v>
      </c>
      <c r="O67" s="47">
        <f t="shared" si="27"/>
        <v>130254.389914723</v>
      </c>
      <c r="P67" s="47">
        <f t="shared" si="27"/>
        <v>126245.50353777784</v>
      </c>
      <c r="Q67" s="48">
        <f t="shared" si="27"/>
        <v>100905.51062880593</v>
      </c>
    </row>
    <row r="69" spans="1:20" ht="14.25" customHeight="1">
      <c r="A69" s="6"/>
      <c r="B69" s="6"/>
      <c r="C69" s="6"/>
      <c r="D69" s="5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4.25" customHeight="1">
      <c r="A70" s="6"/>
      <c r="B70" s="6"/>
      <c r="C70" s="6"/>
      <c r="D70" s="5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4.25" customHeight="1">
      <c r="A71" s="6"/>
      <c r="B71" s="6"/>
      <c r="C71" s="6"/>
      <c r="D71" s="5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4.25" customHeight="1">
      <c r="A72" s="6"/>
      <c r="B72" s="6"/>
      <c r="C72" s="6"/>
      <c r="D72" s="50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2">
    <mergeCell ref="E1:K2"/>
    <mergeCell ref="R8:S8"/>
  </mergeCells>
  <printOptions horizontalCentered="1"/>
  <pageMargins left="0.5118110236220472" right="0.5118110236220472" top="0.5511811023622047" bottom="0.15748031496062992" header="0.11811023622047245" footer="0.11811023622047245"/>
  <pageSetup fitToHeight="1" fitToWidth="1" horizontalDpi="600" verticalDpi="600" orientation="landscape" paperSize="8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高橋節男</dc:creator>
  <cp:keywords/>
  <dc:description/>
  <cp:lastModifiedBy>河島　秋人</cp:lastModifiedBy>
  <cp:lastPrinted>2018-05-30T12:51:00Z</cp:lastPrinted>
  <dcterms:created xsi:type="dcterms:W3CDTF">2001-10-09T01:32:25Z</dcterms:created>
  <dcterms:modified xsi:type="dcterms:W3CDTF">2020-08-07T05:10:13Z</dcterms:modified>
  <cp:category/>
  <cp:version/>
  <cp:contentType/>
  <cp:contentStatus/>
</cp:coreProperties>
</file>