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容量算定表 " sheetId="14" r:id="rId1"/>
    <sheet name="【記入例①】容量算定表" sheetId="12" r:id="rId2"/>
    <sheet name="【記入例②】容量算定表" sheetId="1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4" l="1"/>
  <c r="C30" i="14"/>
  <c r="C10" i="14"/>
  <c r="C9" i="14"/>
  <c r="C12" i="14" s="1"/>
  <c r="C17" i="14" s="1"/>
  <c r="C8" i="14"/>
  <c r="C11" i="14" s="1"/>
  <c r="C6" i="14"/>
  <c r="D30" i="13"/>
  <c r="C30" i="13"/>
  <c r="C12" i="13"/>
  <c r="C17" i="13" s="1"/>
  <c r="C10" i="13"/>
  <c r="C9" i="13"/>
  <c r="C8" i="13"/>
  <c r="C11" i="13" s="1"/>
  <c r="C6" i="13"/>
  <c r="D30" i="12"/>
  <c r="C30" i="12"/>
  <c r="C12" i="12"/>
  <c r="C17" i="12" s="1"/>
  <c r="C10" i="12"/>
  <c r="C9" i="12"/>
  <c r="C8" i="12"/>
  <c r="C11" i="12" s="1"/>
  <c r="C6" i="12"/>
  <c r="C33" i="12" s="1"/>
  <c r="C33" i="14" l="1"/>
  <c r="C36" i="14"/>
  <c r="C32" i="14"/>
  <c r="C13" i="14"/>
  <c r="C18" i="14"/>
  <c r="C19" i="14" s="1"/>
  <c r="C36" i="13"/>
  <c r="C32" i="13"/>
  <c r="C13" i="13"/>
  <c r="C18" i="13"/>
  <c r="C19" i="13" s="1"/>
  <c r="C33" i="13"/>
  <c r="C36" i="12"/>
  <c r="C32" i="12"/>
  <c r="C13" i="12"/>
  <c r="C18" i="12"/>
  <c r="C19" i="12"/>
  <c r="C34" i="14" l="1"/>
  <c r="C16" i="14"/>
  <c r="A28" i="14" s="1"/>
  <c r="C34" i="13"/>
  <c r="C16" i="13"/>
  <c r="A28" i="13" s="1"/>
  <c r="C34" i="12"/>
  <c r="C16" i="12"/>
  <c r="A28" i="12" s="1"/>
</calcChain>
</file>

<file path=xl/sharedStrings.xml><?xml version="1.0" encoding="utf-8"?>
<sst xmlns="http://schemas.openxmlformats.org/spreadsheetml/2006/main" count="155" uniqueCount="51">
  <si>
    <t>自家消費率</t>
    <rPh sb="0" eb="2">
      <t>ジカ</t>
    </rPh>
    <rPh sb="2" eb="4">
      <t>ショウヒ</t>
    </rPh>
    <rPh sb="4" eb="5">
      <t>リツ</t>
    </rPh>
    <phoneticPr fontId="2"/>
  </si>
  <si>
    <t>設備容量</t>
    <rPh sb="0" eb="2">
      <t>セツビ</t>
    </rPh>
    <rPh sb="2" eb="4">
      <t>ヨウリョウ</t>
    </rPh>
    <phoneticPr fontId="2"/>
  </si>
  <si>
    <t>残量設定</t>
    <rPh sb="0" eb="2">
      <t>ザンリョウ</t>
    </rPh>
    <rPh sb="2" eb="4">
      <t>セッテイ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</si>
  <si>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</si>
  <si>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電力使用量</t>
    <rPh sb="0" eb="2">
      <t>デンリョク</t>
    </rPh>
    <rPh sb="2" eb="5">
      <t>シヨウリョウ</t>
    </rPh>
    <phoneticPr fontId="2"/>
  </si>
  <si>
    <t>電力使用量/年</t>
    <rPh sb="0" eb="2">
      <t>デンリョク</t>
    </rPh>
    <rPh sb="2" eb="5">
      <t>シヨウリョウ</t>
    </rPh>
    <rPh sb="6" eb="7">
      <t>ネン</t>
    </rPh>
    <phoneticPr fontId="2"/>
  </si>
  <si>
    <t>発電量/年</t>
    <rPh sb="0" eb="2">
      <t>ハツデン</t>
    </rPh>
    <rPh sb="2" eb="3">
      <t>リョウ</t>
    </rPh>
    <rPh sb="4" eb="5">
      <t>ネン</t>
    </rPh>
    <phoneticPr fontId="2"/>
  </si>
  <si>
    <t>電力使用量/日</t>
    <rPh sb="0" eb="2">
      <t>デンリョク</t>
    </rPh>
    <rPh sb="2" eb="5">
      <t>シヨウリョウ</t>
    </rPh>
    <rPh sb="6" eb="7">
      <t>ニチ</t>
    </rPh>
    <phoneticPr fontId="2"/>
  </si>
  <si>
    <t>日中電力使用量/日</t>
    <rPh sb="0" eb="2">
      <t>ニッチュウ</t>
    </rPh>
    <rPh sb="2" eb="4">
      <t>デンリョク</t>
    </rPh>
    <rPh sb="4" eb="7">
      <t>シヨウリョウ</t>
    </rPh>
    <rPh sb="8" eb="9">
      <t>ニチ</t>
    </rPh>
    <phoneticPr fontId="2"/>
  </si>
  <si>
    <t>夜間電力使用量/日</t>
    <rPh sb="0" eb="2">
      <t>ヤカン</t>
    </rPh>
    <rPh sb="2" eb="4">
      <t>デンリョク</t>
    </rPh>
    <rPh sb="4" eb="7">
      <t>シヨウリョウ</t>
    </rPh>
    <rPh sb="8" eb="9">
      <t>ニチ</t>
    </rPh>
    <phoneticPr fontId="2"/>
  </si>
  <si>
    <t>発電量/日</t>
    <rPh sb="0" eb="2">
      <t>ハツデン</t>
    </rPh>
    <rPh sb="2" eb="3">
      <t>リョウ</t>
    </rPh>
    <rPh sb="4" eb="5">
      <t>ニチ</t>
    </rPh>
    <phoneticPr fontId="2"/>
  </si>
  <si>
    <t>備考</t>
    <rPh sb="0" eb="2">
      <t>ビコウ</t>
    </rPh>
    <phoneticPr fontId="2"/>
  </si>
  <si>
    <t>蓄電池</t>
    <rPh sb="0" eb="3">
      <t>チクデンチ</t>
    </rPh>
    <phoneticPr fontId="2"/>
  </si>
  <si>
    <t>上限値①</t>
    <rPh sb="0" eb="3">
      <t>ジョウゲンチ</t>
    </rPh>
    <phoneticPr fontId="2"/>
  </si>
  <si>
    <t>上限値②</t>
    <rPh sb="0" eb="3">
      <t>ジョウゲンチ</t>
    </rPh>
    <phoneticPr fontId="2"/>
  </si>
  <si>
    <t>上限値</t>
    <rPh sb="0" eb="3">
      <t>ジョウゲンチ</t>
    </rPh>
    <phoneticPr fontId="2"/>
  </si>
  <si>
    <t>項目</t>
    <rPh sb="0" eb="2">
      <t>コウモク</t>
    </rPh>
    <phoneticPr fontId="2"/>
  </si>
  <si>
    <t>数値</t>
    <rPh sb="0" eb="2">
      <t>スウチ</t>
    </rPh>
    <phoneticPr fontId="2"/>
  </si>
  <si>
    <t>日中電力使用量/年</t>
    <rPh sb="0" eb="2">
      <t>ニッチュウ</t>
    </rPh>
    <rPh sb="2" eb="4">
      <t>デンリョク</t>
    </rPh>
    <rPh sb="4" eb="7">
      <t>シヨウリョウ</t>
    </rPh>
    <rPh sb="8" eb="9">
      <t>ネン</t>
    </rPh>
    <phoneticPr fontId="2"/>
  </si>
  <si>
    <t>夜間電力使用量/年</t>
    <rPh sb="0" eb="2">
      <t>ヤカン</t>
    </rPh>
    <rPh sb="2" eb="4">
      <t>デンリョク</t>
    </rPh>
    <rPh sb="4" eb="7">
      <t>シヨウリョウ</t>
    </rPh>
    <rPh sb="8" eb="9">
      <t>ネン</t>
    </rPh>
    <phoneticPr fontId="2"/>
  </si>
  <si>
    <t>申請者</t>
    <rPh sb="0" eb="3">
      <t>シンセイシャ</t>
    </rPh>
    <phoneticPr fontId="2"/>
  </si>
  <si>
    <t>●●　●●</t>
    <phoneticPr fontId="2"/>
  </si>
  <si>
    <t>太陽光発電設備及び蓄電池容量算定表</t>
    <rPh sb="0" eb="3">
      <t>タイヨウコウ</t>
    </rPh>
    <rPh sb="3" eb="5">
      <t>ハツデン</t>
    </rPh>
    <rPh sb="5" eb="7">
      <t>セツビ</t>
    </rPh>
    <rPh sb="7" eb="8">
      <t>オヨ</t>
    </rPh>
    <rPh sb="9" eb="12">
      <t>チクデンチ</t>
    </rPh>
    <rPh sb="12" eb="14">
      <t>ヨウリョウ</t>
    </rPh>
    <rPh sb="14" eb="16">
      <t>サンテイ</t>
    </rPh>
    <rPh sb="16" eb="17">
      <t>ヒョウ</t>
    </rPh>
    <phoneticPr fontId="2"/>
  </si>
  <si>
    <t>※１　年間発電量をシミュレーションした結果を添付すること</t>
    <rPh sb="3" eb="5">
      <t>ネンカン</t>
    </rPh>
    <rPh sb="5" eb="7">
      <t>ハツデン</t>
    </rPh>
    <rPh sb="7" eb="8">
      <t>リョウ</t>
    </rPh>
    <rPh sb="19" eb="21">
      <t>ケッカ</t>
    </rPh>
    <rPh sb="22" eb="24">
      <t>テンプ</t>
    </rPh>
    <phoneticPr fontId="2"/>
  </si>
  <si>
    <t>※７</t>
    <phoneticPr fontId="2"/>
  </si>
  <si>
    <t>入力必須</t>
    <rPh sb="0" eb="2">
      <t>ニュウリョク</t>
    </rPh>
    <rPh sb="2" eb="4">
      <t>ヒッス</t>
    </rPh>
    <phoneticPr fontId="2"/>
  </si>
  <si>
    <t>入力必須　※２</t>
    <rPh sb="0" eb="2">
      <t>ニュウリョク</t>
    </rPh>
    <rPh sb="2" eb="4">
      <t>ヒッス</t>
    </rPh>
    <phoneticPr fontId="2"/>
  </si>
  <si>
    <t>入力必須　※１</t>
    <rPh sb="0" eb="2">
      <t>ニュウリョク</t>
    </rPh>
    <rPh sb="2" eb="4">
      <t>ヒッス</t>
    </rPh>
    <phoneticPr fontId="2"/>
  </si>
  <si>
    <t>①</t>
    <phoneticPr fontId="2"/>
  </si>
  <si>
    <t>入力任意　※３</t>
    <rPh sb="0" eb="2">
      <t>ニュウリョク</t>
    </rPh>
    <rPh sb="2" eb="4">
      <t>ニンイ</t>
    </rPh>
    <phoneticPr fontId="2"/>
  </si>
  <si>
    <t>②</t>
    <phoneticPr fontId="2"/>
  </si>
  <si>
    <t>自家消費率（現状）</t>
    <rPh sb="0" eb="2">
      <t>ジカ</t>
    </rPh>
    <rPh sb="2" eb="4">
      <t>ショウヒ</t>
    </rPh>
    <rPh sb="4" eb="5">
      <t>リツ</t>
    </rPh>
    <rPh sb="6" eb="8">
      <t>ゲンジョウ</t>
    </rPh>
    <phoneticPr fontId="2"/>
  </si>
  <si>
    <t>※４</t>
    <phoneticPr fontId="2"/>
  </si>
  <si>
    <t>入力必須　※６</t>
    <rPh sb="0" eb="2">
      <t>ニュウリョク</t>
    </rPh>
    <rPh sb="2" eb="4">
      <t>ヒッス</t>
    </rPh>
    <phoneticPr fontId="2"/>
  </si>
  <si>
    <t>下限値</t>
    <rPh sb="0" eb="2">
      <t>カゲン</t>
    </rPh>
    <rPh sb="2" eb="3">
      <t>チ</t>
    </rPh>
    <phoneticPr fontId="2"/>
  </si>
  <si>
    <t>※５</t>
    <phoneticPr fontId="2"/>
  </si>
  <si>
    <t>※２　過去１年間の電力使用量が分かるものを添付すること</t>
    <rPh sb="3" eb="5">
      <t>カコ</t>
    </rPh>
    <rPh sb="6" eb="8">
      <t>ネンカン</t>
    </rPh>
    <rPh sb="9" eb="11">
      <t>デンリョク</t>
    </rPh>
    <rPh sb="11" eb="14">
      <t>シヨウリョウ</t>
    </rPh>
    <rPh sb="15" eb="16">
      <t>ワ</t>
    </rPh>
    <rPh sb="21" eb="23">
      <t>テンプ</t>
    </rPh>
    <phoneticPr fontId="2"/>
  </si>
  <si>
    <t>※３　日中：夜間＝１：２を基準としているため、基準と違う場合は書類を添付すること</t>
    <rPh sb="3" eb="5">
      <t>ニッチュウ</t>
    </rPh>
    <rPh sb="6" eb="8">
      <t>ヤカン</t>
    </rPh>
    <rPh sb="13" eb="15">
      <t>キジュン</t>
    </rPh>
    <rPh sb="23" eb="25">
      <t>キジュン</t>
    </rPh>
    <rPh sb="26" eb="27">
      <t>チガ</t>
    </rPh>
    <rPh sb="28" eb="30">
      <t>バアイ</t>
    </rPh>
    <rPh sb="31" eb="33">
      <t>ショルイ</t>
    </rPh>
    <rPh sb="34" eb="36">
      <t>テンプ</t>
    </rPh>
    <phoneticPr fontId="2"/>
  </si>
  <si>
    <t>※４　自家消費率が30％を下回る太陽光発電設備の設置は認められません</t>
    <rPh sb="3" eb="5">
      <t>ジカ</t>
    </rPh>
    <rPh sb="5" eb="7">
      <t>ショウヒ</t>
    </rPh>
    <rPh sb="7" eb="8">
      <t>リツ</t>
    </rPh>
    <rPh sb="13" eb="15">
      <t>シタマワ</t>
    </rPh>
    <rPh sb="16" eb="18">
      <t>タイヨウ</t>
    </rPh>
    <rPh sb="18" eb="19">
      <t>ヒカリ</t>
    </rPh>
    <rPh sb="19" eb="21">
      <t>ハツデン</t>
    </rPh>
    <rPh sb="21" eb="23">
      <t>セツビ</t>
    </rPh>
    <rPh sb="24" eb="26">
      <t>セッチ</t>
    </rPh>
    <rPh sb="27" eb="28">
      <t>ミト</t>
    </rPh>
    <phoneticPr fontId="2"/>
  </si>
  <si>
    <t>※５　日中の自家消費率が30％を下回る場合は、太陽光発電設備のみの設置は認められません</t>
    <rPh sb="3" eb="5">
      <t>ニッチュウ</t>
    </rPh>
    <rPh sb="6" eb="8">
      <t>ジカ</t>
    </rPh>
    <rPh sb="8" eb="10">
      <t>ショウヒ</t>
    </rPh>
    <rPh sb="10" eb="11">
      <t>リツ</t>
    </rPh>
    <rPh sb="16" eb="18">
      <t>シタマワ</t>
    </rPh>
    <rPh sb="19" eb="21">
      <t>バアイ</t>
    </rPh>
    <rPh sb="23" eb="25">
      <t>タイヨウ</t>
    </rPh>
    <rPh sb="25" eb="26">
      <t>ヒカリ</t>
    </rPh>
    <rPh sb="26" eb="28">
      <t>ハツデン</t>
    </rPh>
    <rPh sb="28" eb="30">
      <t>セツビ</t>
    </rPh>
    <rPh sb="33" eb="35">
      <t>セッチ</t>
    </rPh>
    <rPh sb="36" eb="37">
      <t>ミト</t>
    </rPh>
    <phoneticPr fontId="2"/>
  </si>
  <si>
    <t>※６　残量設定は多くても20％以下とすること</t>
    <rPh sb="3" eb="5">
      <t>ザンリョウ</t>
    </rPh>
    <rPh sb="5" eb="7">
      <t>セッテイ</t>
    </rPh>
    <rPh sb="8" eb="9">
      <t>オオ</t>
    </rPh>
    <rPh sb="15" eb="17">
      <t>イカ</t>
    </rPh>
    <phoneticPr fontId="2"/>
  </si>
  <si>
    <t>※７　上限値以上の容量の蓄電池の設置は認められません</t>
    <rPh sb="3" eb="6">
      <t>ジョウゲンチ</t>
    </rPh>
    <rPh sb="6" eb="8">
      <t>イジョウ</t>
    </rPh>
    <rPh sb="9" eb="11">
      <t>ヨウリョウ</t>
    </rPh>
    <rPh sb="12" eb="15">
      <t>チクデンチ</t>
    </rPh>
    <rPh sb="16" eb="18">
      <t>セッチ</t>
    </rPh>
    <rPh sb="19" eb="20">
      <t>ミト</t>
    </rPh>
    <phoneticPr fontId="2"/>
  </si>
  <si>
    <t>今回導入する蓄電池</t>
    <rPh sb="0" eb="2">
      <t>コンカイ</t>
    </rPh>
    <rPh sb="2" eb="4">
      <t>ドウニュウ</t>
    </rPh>
    <rPh sb="6" eb="9">
      <t>チクデンチ</t>
    </rPh>
    <phoneticPr fontId="2"/>
  </si>
  <si>
    <t>容量</t>
    <rPh sb="0" eb="2">
      <t>ヨウリョウ</t>
    </rPh>
    <phoneticPr fontId="2"/>
  </si>
  <si>
    <t>入力必須　※７</t>
    <rPh sb="0" eb="2">
      <t>ニュウリョク</t>
    </rPh>
    <rPh sb="2" eb="4">
      <t>ヒッス</t>
    </rPh>
    <phoneticPr fontId="2"/>
  </si>
  <si>
    <t>有効容量</t>
    <rPh sb="0" eb="2">
      <t>ユウコウ</t>
    </rPh>
    <rPh sb="2" eb="4">
      <t>ヨウリョウ</t>
    </rPh>
    <phoneticPr fontId="2"/>
  </si>
  <si>
    <t>日中（現状）</t>
    <rPh sb="0" eb="2">
      <t>ニッチュウ</t>
    </rPh>
    <rPh sb="3" eb="5">
      <t>ゲンジョウ</t>
    </rPh>
    <phoneticPr fontId="2"/>
  </si>
  <si>
    <t>夜間分（蓄電池）</t>
    <rPh sb="0" eb="2">
      <t>ヤカン</t>
    </rPh>
    <rPh sb="2" eb="3">
      <t>ブン</t>
    </rPh>
    <rPh sb="4" eb="7">
      <t>チクデンチ</t>
    </rPh>
    <phoneticPr fontId="2"/>
  </si>
  <si>
    <t>（①②の小さい方）/③</t>
    <rPh sb="4" eb="5">
      <t>チイ</t>
    </rPh>
    <rPh sb="7" eb="8">
      <t>ホウ</t>
    </rPh>
    <phoneticPr fontId="2"/>
  </si>
  <si>
    <t>合計</t>
    <rPh sb="0" eb="2">
      <t>ゴウケイ</t>
    </rPh>
    <phoneticPr fontId="2"/>
  </si>
  <si>
    <t>推定余剰電力量</t>
    <rPh sb="0" eb="2">
      <t>スイテイ</t>
    </rPh>
    <rPh sb="2" eb="4">
      <t>ヨジョウ</t>
    </rPh>
    <rPh sb="4" eb="6">
      <t>デンリョク</t>
    </rPh>
    <rPh sb="6" eb="7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</si>
</sst>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&quot;kWh&quot;"/>
    <numFmt numFmtId="178" formatCode="#,##0.00&quot;kWh&quot;"/>
    <numFmt numFmtId="179" formatCode="#,##0.0&quot;kW&quot;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vertical="center"/>
    </xf>
    <xf numFmtId="178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178" fontId="0" fillId="0" borderId="6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7" fontId="0" fillId="3" borderId="13" xfId="0" applyNumberFormat="1" applyFill="1" applyBorder="1" applyAlignment="1">
      <alignment vertical="center"/>
    </xf>
    <xf numFmtId="179" fontId="0" fillId="3" borderId="12" xfId="0" applyNumberFormat="1" applyFill="1" applyBorder="1" applyAlignment="1">
      <alignment vertical="center"/>
    </xf>
    <xf numFmtId="177" fontId="0" fillId="3" borderId="9" xfId="0" applyNumberFormat="1" applyFill="1" applyBorder="1" applyAlignment="1">
      <alignment vertical="center"/>
    </xf>
    <xf numFmtId="177" fontId="0" fillId="4" borderId="12" xfId="0" applyNumberFormat="1" applyFill="1" applyBorder="1" applyAlignment="1">
      <alignment vertical="center"/>
    </xf>
    <xf numFmtId="177" fontId="0" fillId="4" borderId="13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178" fontId="0" fillId="0" borderId="15" xfId="0" applyNumberFormat="1" applyFill="1" applyBorder="1" applyAlignment="1">
      <alignment vertical="center"/>
    </xf>
    <xf numFmtId="177" fontId="0" fillId="0" borderId="0" xfId="0" applyNumberFormat="1" applyAlignment="1">
      <alignment vertical="center"/>
    </xf>
    <xf numFmtId="176" fontId="0" fillId="0" borderId="1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16" xfId="1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9" fontId="0" fillId="3" borderId="9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78" fontId="0" fillId="3" borderId="9" xfId="0" applyNumberFormat="1" applyFill="1" applyBorder="1" applyAlignment="1">
      <alignment vertical="center"/>
    </xf>
    <xf numFmtId="9" fontId="0" fillId="0" borderId="1" xfId="0" applyNumberFormat="1" applyBorder="1" applyAlignment="1">
      <alignment horizontal="left" vertical="center"/>
    </xf>
    <xf numFmtId="176" fontId="0" fillId="0" borderId="6" xfId="1" applyNumberFormat="1" applyFont="1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sqref="A1:D1"/>
    </sheetView>
  </sheetViews>
  <sheetFormatPr defaultRowHeight="18.75" x14ac:dyDescent="0.4"/>
  <cols>
    <col min="1" max="2" width="20.625" style="1" customWidth="1"/>
    <col min="3" max="3" width="16.625" style="1" customWidth="1"/>
    <col min="4" max="4" width="21.875" style="1" customWidth="1"/>
    <col min="5" max="5" width="9" style="1"/>
    <col min="6" max="6" width="9.875" style="1" bestFit="1" customWidth="1"/>
    <col min="7" max="16384" width="9" style="1"/>
  </cols>
  <sheetData>
    <row r="1" spans="1:6" ht="23.25" customHeight="1" thickBot="1" x14ac:dyDescent="0.45">
      <c r="A1" s="35" t="s">
        <v>22</v>
      </c>
      <c r="B1" s="35"/>
      <c r="C1" s="35"/>
      <c r="D1" s="35"/>
    </row>
    <row r="2" spans="1:6" ht="23.25" customHeight="1" thickBot="1" x14ac:dyDescent="0.45">
      <c r="A2" s="8"/>
      <c r="C2" s="9" t="s">
        <v>20</v>
      </c>
      <c r="D2" s="10"/>
    </row>
    <row r="3" spans="1:6" ht="23.25" customHeight="1" thickBot="1" x14ac:dyDescent="0.45">
      <c r="A3" s="36" t="s">
        <v>16</v>
      </c>
      <c r="B3" s="37"/>
      <c r="C3" s="18" t="s">
        <v>17</v>
      </c>
      <c r="D3" s="16" t="s">
        <v>11</v>
      </c>
    </row>
    <row r="4" spans="1:6" ht="23.25" customHeight="1" x14ac:dyDescent="0.4">
      <c r="A4" s="31" t="s">
        <v>3</v>
      </c>
      <c r="B4" s="3" t="s">
        <v>1</v>
      </c>
      <c r="C4" s="12"/>
      <c r="D4" s="4" t="s">
        <v>25</v>
      </c>
    </row>
    <row r="5" spans="1:6" ht="23.25" customHeight="1" thickBot="1" x14ac:dyDescent="0.45">
      <c r="A5" s="33"/>
      <c r="B5" s="3" t="s">
        <v>6</v>
      </c>
      <c r="C5" s="11"/>
      <c r="D5" s="4" t="s">
        <v>27</v>
      </c>
    </row>
    <row r="6" spans="1:6" ht="23.25" customHeight="1" thickBot="1" x14ac:dyDescent="0.45">
      <c r="A6" s="32"/>
      <c r="B6" s="3" t="s">
        <v>10</v>
      </c>
      <c r="C6" s="19">
        <f>ROUNDDOWN(C5/365,2)</f>
        <v>0</v>
      </c>
      <c r="D6" s="4" t="s">
        <v>28</v>
      </c>
    </row>
    <row r="7" spans="1:6" ht="23.25" customHeight="1" thickBot="1" x14ac:dyDescent="0.45">
      <c r="A7" s="31" t="s">
        <v>4</v>
      </c>
      <c r="B7" s="3" t="s">
        <v>5</v>
      </c>
      <c r="C7" s="13"/>
      <c r="D7" s="4" t="s">
        <v>26</v>
      </c>
    </row>
    <row r="8" spans="1:6" ht="23.25" customHeight="1" x14ac:dyDescent="0.4">
      <c r="A8" s="33"/>
      <c r="B8" s="3" t="s">
        <v>18</v>
      </c>
      <c r="C8" s="14">
        <f>C7/3</f>
        <v>0</v>
      </c>
      <c r="D8" s="4" t="s">
        <v>29</v>
      </c>
      <c r="F8" s="20"/>
    </row>
    <row r="9" spans="1:6" ht="23.25" customHeight="1" thickBot="1" x14ac:dyDescent="0.45">
      <c r="A9" s="33"/>
      <c r="B9" s="3" t="s">
        <v>19</v>
      </c>
      <c r="C9" s="15">
        <f>C7/3*2</f>
        <v>0</v>
      </c>
      <c r="D9" s="4" t="s">
        <v>29</v>
      </c>
    </row>
    <row r="10" spans="1:6" ht="23.25" customHeight="1" x14ac:dyDescent="0.4">
      <c r="A10" s="33"/>
      <c r="B10" s="17" t="s">
        <v>7</v>
      </c>
      <c r="C10" s="6">
        <f>ROUNDDOWN(C7/365,2)</f>
        <v>0</v>
      </c>
      <c r="D10" s="17"/>
    </row>
    <row r="11" spans="1:6" ht="23.25" customHeight="1" x14ac:dyDescent="0.4">
      <c r="A11" s="33"/>
      <c r="B11" s="17" t="s">
        <v>8</v>
      </c>
      <c r="C11" s="2">
        <f>ROUNDDOWN(C8/365,2)</f>
        <v>0</v>
      </c>
      <c r="D11" s="17"/>
    </row>
    <row r="12" spans="1:6" ht="23.25" customHeight="1" x14ac:dyDescent="0.4">
      <c r="A12" s="32"/>
      <c r="B12" s="17" t="s">
        <v>9</v>
      </c>
      <c r="C12" s="2">
        <f t="shared" ref="C12" si="0">ROUNDDOWN(C9/365,2)</f>
        <v>0</v>
      </c>
      <c r="D12" s="17" t="s">
        <v>30</v>
      </c>
    </row>
    <row r="13" spans="1:6" ht="23.25" customHeight="1" x14ac:dyDescent="0.4">
      <c r="A13" s="38" t="s">
        <v>31</v>
      </c>
      <c r="B13" s="39"/>
      <c r="C13" s="21" t="e">
        <f>C11/$C$6</f>
        <v>#DIV/0!</v>
      </c>
      <c r="D13" s="17" t="s">
        <v>32</v>
      </c>
    </row>
    <row r="14" spans="1:6" ht="15" customHeight="1" thickBot="1" x14ac:dyDescent="0.45">
      <c r="A14" s="22"/>
      <c r="B14" s="22"/>
      <c r="C14" s="23"/>
      <c r="D14" s="22"/>
    </row>
    <row r="15" spans="1:6" ht="23.25" customHeight="1" thickBot="1" x14ac:dyDescent="0.45">
      <c r="A15" s="31" t="s">
        <v>12</v>
      </c>
      <c r="B15" s="24" t="s">
        <v>2</v>
      </c>
      <c r="C15" s="25"/>
      <c r="D15" s="26" t="s">
        <v>33</v>
      </c>
    </row>
    <row r="16" spans="1:6" ht="23.25" customHeight="1" thickBot="1" x14ac:dyDescent="0.45">
      <c r="A16" s="33"/>
      <c r="B16" s="3" t="s">
        <v>34</v>
      </c>
      <c r="C16" s="7" t="e">
        <f>IF(C32&gt;0.3,0,ROUNDUP((0.3-C32)*C6,2))</f>
        <v>#DIV/0!</v>
      </c>
      <c r="D16" s="4" t="s">
        <v>35</v>
      </c>
    </row>
    <row r="17" spans="1:4" ht="23.25" customHeight="1" x14ac:dyDescent="0.4">
      <c r="A17" s="33"/>
      <c r="B17" s="17" t="s">
        <v>13</v>
      </c>
      <c r="C17" s="6">
        <f>ROUNDDOWN(C12/(1-C15),2)</f>
        <v>0</v>
      </c>
      <c r="D17" s="17"/>
    </row>
    <row r="18" spans="1:4" ht="23.25" customHeight="1" thickBot="1" x14ac:dyDescent="0.45">
      <c r="A18" s="33"/>
      <c r="B18" s="17" t="s">
        <v>14</v>
      </c>
      <c r="C18" s="5">
        <f>ROUNDDOWN((C6-C11)/(1-C15),2)</f>
        <v>0</v>
      </c>
      <c r="D18" s="17"/>
    </row>
    <row r="19" spans="1:4" ht="23.25" customHeight="1" thickBot="1" x14ac:dyDescent="0.45">
      <c r="A19" s="32"/>
      <c r="B19" s="3" t="s">
        <v>15</v>
      </c>
      <c r="C19" s="7">
        <f>MIN(C17:C18)</f>
        <v>0</v>
      </c>
      <c r="D19" s="4" t="s">
        <v>24</v>
      </c>
    </row>
    <row r="20" spans="1:4" ht="16.5" customHeight="1" x14ac:dyDescent="0.4">
      <c r="A20" s="1" t="s">
        <v>23</v>
      </c>
    </row>
    <row r="21" spans="1:4" ht="16.5" customHeight="1" x14ac:dyDescent="0.4">
      <c r="A21" s="1" t="s">
        <v>36</v>
      </c>
    </row>
    <row r="22" spans="1:4" ht="16.5" customHeight="1" x14ac:dyDescent="0.4">
      <c r="A22" s="1" t="s">
        <v>37</v>
      </c>
    </row>
    <row r="23" spans="1:4" ht="16.5" customHeight="1" x14ac:dyDescent="0.4">
      <c r="A23" s="1" t="s">
        <v>38</v>
      </c>
    </row>
    <row r="24" spans="1:4" ht="16.5" customHeight="1" x14ac:dyDescent="0.4">
      <c r="A24" s="1" t="s">
        <v>39</v>
      </c>
    </row>
    <row r="25" spans="1:4" ht="16.5" customHeight="1" x14ac:dyDescent="0.4">
      <c r="A25" s="1" t="s">
        <v>40</v>
      </c>
    </row>
    <row r="26" spans="1:4" ht="16.5" customHeight="1" x14ac:dyDescent="0.4">
      <c r="A26" s="1" t="s">
        <v>41</v>
      </c>
    </row>
    <row r="27" spans="1:4" ht="15.75" customHeight="1" x14ac:dyDescent="0.4"/>
    <row r="28" spans="1:4" ht="23.25" customHeight="1" thickBot="1" x14ac:dyDescent="0.45">
      <c r="A28" s="1" t="e">
        <f>"　上記算定表より導入可能蓄電池容量は、"&amp;TEXT(C16,"0.00")&amp;"kWh～"&amp;TEXT(C19,"0.00")&amp;"kWh"</f>
        <v>#DIV/0!</v>
      </c>
    </row>
    <row r="29" spans="1:4" ht="23.25" customHeight="1" thickBot="1" x14ac:dyDescent="0.45">
      <c r="A29" s="31" t="s">
        <v>42</v>
      </c>
      <c r="B29" s="3" t="s">
        <v>43</v>
      </c>
      <c r="C29" s="27"/>
      <c r="D29" s="4" t="s">
        <v>44</v>
      </c>
    </row>
    <row r="30" spans="1:4" ht="23.25" customHeight="1" x14ac:dyDescent="0.4">
      <c r="A30" s="32"/>
      <c r="B30" s="17" t="s">
        <v>45</v>
      </c>
      <c r="C30" s="6">
        <f>C29*(1-C15)</f>
        <v>0</v>
      </c>
      <c r="D30" s="28" t="str">
        <f>"(残量設定"&amp;TEXT(C15,"0%")&amp;")③"</f>
        <v>(残量設定0%)③</v>
      </c>
    </row>
    <row r="31" spans="1:4" ht="15.75" customHeight="1" x14ac:dyDescent="0.4"/>
    <row r="32" spans="1:4" ht="23.25" customHeight="1" x14ac:dyDescent="0.4">
      <c r="A32" s="31" t="s">
        <v>0</v>
      </c>
      <c r="B32" s="17" t="s">
        <v>46</v>
      </c>
      <c r="C32" s="21" t="e">
        <f>C11/$C$6</f>
        <v>#DIV/0!</v>
      </c>
      <c r="D32" s="17"/>
    </row>
    <row r="33" spans="1:4" ht="23.25" customHeight="1" x14ac:dyDescent="0.4">
      <c r="A33" s="33"/>
      <c r="B33" s="17" t="s">
        <v>47</v>
      </c>
      <c r="C33" s="29" t="e">
        <f>MIN(C12,C30)/$C$6</f>
        <v>#DIV/0!</v>
      </c>
      <c r="D33" s="17" t="s">
        <v>48</v>
      </c>
    </row>
    <row r="34" spans="1:4" ht="23.25" customHeight="1" x14ac:dyDescent="0.4">
      <c r="A34" s="32"/>
      <c r="B34" s="17" t="s">
        <v>49</v>
      </c>
      <c r="C34" s="21" t="e">
        <f>C32+C33</f>
        <v>#DIV/0!</v>
      </c>
      <c r="D34" s="17"/>
    </row>
    <row r="35" spans="1:4" ht="15.75" customHeight="1" x14ac:dyDescent="0.4"/>
    <row r="36" spans="1:4" ht="23.25" customHeight="1" x14ac:dyDescent="0.4">
      <c r="A36" s="34" t="s">
        <v>50</v>
      </c>
      <c r="B36" s="34"/>
      <c r="C36" s="30">
        <f>INT(C5-(MIN(C12,C30)+C11)*365)</f>
        <v>0</v>
      </c>
      <c r="D36" s="17"/>
    </row>
  </sheetData>
  <sheetProtection sheet="1" objects="1" scenarios="1"/>
  <protectedRanges>
    <protectedRange sqref="D2 C4:C5 C7 C15 C29 C8:C9" name="範囲1"/>
  </protectedRanges>
  <mergeCells count="9">
    <mergeCell ref="A29:A30"/>
    <mergeCell ref="A32:A34"/>
    <mergeCell ref="A36:B36"/>
    <mergeCell ref="A1:D1"/>
    <mergeCell ref="A3:B3"/>
    <mergeCell ref="A4:A6"/>
    <mergeCell ref="A7:A12"/>
    <mergeCell ref="A13:B13"/>
    <mergeCell ref="A15:A19"/>
  </mergeCells>
  <phoneticPr fontId="2"/>
  <pageMargins left="0.7" right="0.7" top="0.75" bottom="0.3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D1"/>
    </sheetView>
  </sheetViews>
  <sheetFormatPr defaultRowHeight="18.75" x14ac:dyDescent="0.4"/>
  <cols>
    <col min="1" max="2" width="20.625" style="1" customWidth="1"/>
    <col min="3" max="3" width="16.625" style="1" customWidth="1"/>
    <col min="4" max="4" width="21.875" style="1" customWidth="1"/>
    <col min="5" max="5" width="9" style="1"/>
    <col min="6" max="6" width="9.875" style="1" bestFit="1" customWidth="1"/>
    <col min="7" max="16384" width="9" style="1"/>
  </cols>
  <sheetData>
    <row r="1" spans="1:6" ht="23.25" customHeight="1" thickBot="1" x14ac:dyDescent="0.45">
      <c r="A1" s="35" t="s">
        <v>22</v>
      </c>
      <c r="B1" s="35"/>
      <c r="C1" s="35"/>
      <c r="D1" s="35"/>
    </row>
    <row r="2" spans="1:6" ht="23.25" customHeight="1" thickBot="1" x14ac:dyDescent="0.45">
      <c r="A2" s="8"/>
      <c r="C2" s="9" t="s">
        <v>20</v>
      </c>
      <c r="D2" s="10" t="s">
        <v>21</v>
      </c>
    </row>
    <row r="3" spans="1:6" ht="23.25" customHeight="1" thickBot="1" x14ac:dyDescent="0.45">
      <c r="A3" s="36" t="s">
        <v>16</v>
      </c>
      <c r="B3" s="37"/>
      <c r="C3" s="18" t="s">
        <v>17</v>
      </c>
      <c r="D3" s="16" t="s">
        <v>11</v>
      </c>
    </row>
    <row r="4" spans="1:6" ht="23.25" customHeight="1" x14ac:dyDescent="0.4">
      <c r="A4" s="31" t="s">
        <v>3</v>
      </c>
      <c r="B4" s="3" t="s">
        <v>1</v>
      </c>
      <c r="C4" s="12">
        <v>5</v>
      </c>
      <c r="D4" s="4" t="s">
        <v>25</v>
      </c>
    </row>
    <row r="5" spans="1:6" ht="23.25" customHeight="1" thickBot="1" x14ac:dyDescent="0.45">
      <c r="A5" s="33"/>
      <c r="B5" s="3" t="s">
        <v>6</v>
      </c>
      <c r="C5" s="11">
        <v>6000</v>
      </c>
      <c r="D5" s="4" t="s">
        <v>27</v>
      </c>
    </row>
    <row r="6" spans="1:6" ht="23.25" customHeight="1" thickBot="1" x14ac:dyDescent="0.45">
      <c r="A6" s="32"/>
      <c r="B6" s="3" t="s">
        <v>10</v>
      </c>
      <c r="C6" s="19">
        <f>ROUNDDOWN(C5/365,2)</f>
        <v>16.43</v>
      </c>
      <c r="D6" s="4" t="s">
        <v>28</v>
      </c>
    </row>
    <row r="7" spans="1:6" ht="23.25" customHeight="1" thickBot="1" x14ac:dyDescent="0.45">
      <c r="A7" s="31" t="s">
        <v>4</v>
      </c>
      <c r="B7" s="3" t="s">
        <v>5</v>
      </c>
      <c r="C7" s="13">
        <v>3900</v>
      </c>
      <c r="D7" s="4" t="s">
        <v>26</v>
      </c>
    </row>
    <row r="8" spans="1:6" ht="23.25" customHeight="1" x14ac:dyDescent="0.4">
      <c r="A8" s="33"/>
      <c r="B8" s="3" t="s">
        <v>18</v>
      </c>
      <c r="C8" s="14">
        <f>C7/3</f>
        <v>1300</v>
      </c>
      <c r="D8" s="4" t="s">
        <v>29</v>
      </c>
      <c r="F8" s="20"/>
    </row>
    <row r="9" spans="1:6" ht="23.25" customHeight="1" thickBot="1" x14ac:dyDescent="0.45">
      <c r="A9" s="33"/>
      <c r="B9" s="3" t="s">
        <v>19</v>
      </c>
      <c r="C9" s="15">
        <f>C7/3*2</f>
        <v>2600</v>
      </c>
      <c r="D9" s="4" t="s">
        <v>29</v>
      </c>
    </row>
    <row r="10" spans="1:6" ht="23.25" customHeight="1" x14ac:dyDescent="0.4">
      <c r="A10" s="33"/>
      <c r="B10" s="17" t="s">
        <v>7</v>
      </c>
      <c r="C10" s="6">
        <f>ROUNDDOWN(C7/365,2)</f>
        <v>10.68</v>
      </c>
      <c r="D10" s="17"/>
    </row>
    <row r="11" spans="1:6" ht="23.25" customHeight="1" x14ac:dyDescent="0.4">
      <c r="A11" s="33"/>
      <c r="B11" s="17" t="s">
        <v>8</v>
      </c>
      <c r="C11" s="2">
        <f>ROUNDDOWN(C8/365,2)</f>
        <v>3.56</v>
      </c>
      <c r="D11" s="17"/>
    </row>
    <row r="12" spans="1:6" ht="23.25" customHeight="1" x14ac:dyDescent="0.4">
      <c r="A12" s="32"/>
      <c r="B12" s="17" t="s">
        <v>9</v>
      </c>
      <c r="C12" s="2">
        <f t="shared" ref="C12" si="0">ROUNDDOWN(C9/365,2)</f>
        <v>7.12</v>
      </c>
      <c r="D12" s="17" t="s">
        <v>30</v>
      </c>
    </row>
    <row r="13" spans="1:6" ht="23.25" customHeight="1" x14ac:dyDescent="0.4">
      <c r="A13" s="38" t="s">
        <v>31</v>
      </c>
      <c r="B13" s="39"/>
      <c r="C13" s="21">
        <f>C11/$C$6</f>
        <v>0.21667681071211201</v>
      </c>
      <c r="D13" s="17" t="s">
        <v>32</v>
      </c>
    </row>
    <row r="14" spans="1:6" ht="15" customHeight="1" thickBot="1" x14ac:dyDescent="0.45">
      <c r="A14" s="22"/>
      <c r="B14" s="22"/>
      <c r="C14" s="23"/>
      <c r="D14" s="22"/>
    </row>
    <row r="15" spans="1:6" ht="23.25" customHeight="1" thickBot="1" x14ac:dyDescent="0.45">
      <c r="A15" s="31" t="s">
        <v>12</v>
      </c>
      <c r="B15" s="24" t="s">
        <v>2</v>
      </c>
      <c r="C15" s="25">
        <v>0.2</v>
      </c>
      <c r="D15" s="26" t="s">
        <v>33</v>
      </c>
    </row>
    <row r="16" spans="1:6" ht="23.25" customHeight="1" thickBot="1" x14ac:dyDescent="0.45">
      <c r="A16" s="33"/>
      <c r="B16" s="3" t="s">
        <v>34</v>
      </c>
      <c r="C16" s="7">
        <f>IF(C32&gt;0.3,0,ROUNDUP((0.3-C32)*C6,2))</f>
        <v>1.37</v>
      </c>
      <c r="D16" s="4" t="s">
        <v>35</v>
      </c>
    </row>
    <row r="17" spans="1:4" ht="23.25" customHeight="1" x14ac:dyDescent="0.4">
      <c r="A17" s="33"/>
      <c r="B17" s="17" t="s">
        <v>13</v>
      </c>
      <c r="C17" s="6">
        <f>ROUNDDOWN(C12/(1-C15),2)</f>
        <v>8.9</v>
      </c>
      <c r="D17" s="17"/>
    </row>
    <row r="18" spans="1:4" ht="23.25" customHeight="1" thickBot="1" x14ac:dyDescent="0.45">
      <c r="A18" s="33"/>
      <c r="B18" s="17" t="s">
        <v>14</v>
      </c>
      <c r="C18" s="5">
        <f>ROUNDDOWN((C6-C11)/(1-C15),2)</f>
        <v>16.079999999999998</v>
      </c>
      <c r="D18" s="17"/>
    </row>
    <row r="19" spans="1:4" ht="23.25" customHeight="1" thickBot="1" x14ac:dyDescent="0.45">
      <c r="A19" s="32"/>
      <c r="B19" s="3" t="s">
        <v>15</v>
      </c>
      <c r="C19" s="7">
        <f>MIN(C17:C18)</f>
        <v>8.9</v>
      </c>
      <c r="D19" s="4" t="s">
        <v>24</v>
      </c>
    </row>
    <row r="20" spans="1:4" ht="16.5" customHeight="1" x14ac:dyDescent="0.4">
      <c r="A20" s="1" t="s">
        <v>23</v>
      </c>
    </row>
    <row r="21" spans="1:4" ht="16.5" customHeight="1" x14ac:dyDescent="0.4">
      <c r="A21" s="1" t="s">
        <v>36</v>
      </c>
    </row>
    <row r="22" spans="1:4" ht="16.5" customHeight="1" x14ac:dyDescent="0.4">
      <c r="A22" s="1" t="s">
        <v>37</v>
      </c>
    </row>
    <row r="23" spans="1:4" ht="16.5" customHeight="1" x14ac:dyDescent="0.4">
      <c r="A23" s="1" t="s">
        <v>38</v>
      </c>
    </row>
    <row r="24" spans="1:4" ht="16.5" customHeight="1" x14ac:dyDescent="0.4">
      <c r="A24" s="1" t="s">
        <v>39</v>
      </c>
    </row>
    <row r="25" spans="1:4" ht="16.5" customHeight="1" x14ac:dyDescent="0.4">
      <c r="A25" s="1" t="s">
        <v>40</v>
      </c>
    </row>
    <row r="26" spans="1:4" ht="16.5" customHeight="1" x14ac:dyDescent="0.4">
      <c r="A26" s="1" t="s">
        <v>41</v>
      </c>
    </row>
    <row r="27" spans="1:4" ht="15.75" customHeight="1" x14ac:dyDescent="0.4"/>
    <row r="28" spans="1:4" ht="23.25" customHeight="1" thickBot="1" x14ac:dyDescent="0.45">
      <c r="A28" s="1" t="str">
        <f>"　上記算定表より導入可能蓄電池容量は、"&amp;TEXT(C16,"0.00")&amp;"kWh～"&amp;TEXT(C19,"0.00")&amp;"kWh"</f>
        <v>　上記算定表より導入可能蓄電池容量は、1.37kWh～8.90kWh</v>
      </c>
    </row>
    <row r="29" spans="1:4" ht="23.25" customHeight="1" thickBot="1" x14ac:dyDescent="0.45">
      <c r="A29" s="31" t="s">
        <v>42</v>
      </c>
      <c r="B29" s="3" t="s">
        <v>43</v>
      </c>
      <c r="C29" s="27">
        <v>8</v>
      </c>
      <c r="D29" s="4" t="s">
        <v>44</v>
      </c>
    </row>
    <row r="30" spans="1:4" ht="23.25" customHeight="1" x14ac:dyDescent="0.4">
      <c r="A30" s="32"/>
      <c r="B30" s="17" t="s">
        <v>45</v>
      </c>
      <c r="C30" s="6">
        <f>C29*(1-C15)</f>
        <v>6.4</v>
      </c>
      <c r="D30" s="28" t="str">
        <f>"(残量設定"&amp;TEXT(C15,"0%")&amp;")③"</f>
        <v>(残量設定20%)③</v>
      </c>
    </row>
    <row r="31" spans="1:4" ht="15.75" customHeight="1" x14ac:dyDescent="0.4"/>
    <row r="32" spans="1:4" ht="23.25" customHeight="1" x14ac:dyDescent="0.4">
      <c r="A32" s="31" t="s">
        <v>0</v>
      </c>
      <c r="B32" s="17" t="s">
        <v>46</v>
      </c>
      <c r="C32" s="21">
        <f>C11/$C$6</f>
        <v>0.21667681071211201</v>
      </c>
      <c r="D32" s="17"/>
    </row>
    <row r="33" spans="1:4" ht="23.25" customHeight="1" x14ac:dyDescent="0.4">
      <c r="A33" s="33"/>
      <c r="B33" s="17" t="s">
        <v>47</v>
      </c>
      <c r="C33" s="29">
        <f>MIN(C12,C30)/$C$6</f>
        <v>0.38953134510042609</v>
      </c>
      <c r="D33" s="17" t="s">
        <v>48</v>
      </c>
    </row>
    <row r="34" spans="1:4" ht="23.25" customHeight="1" x14ac:dyDescent="0.4">
      <c r="A34" s="32"/>
      <c r="B34" s="17" t="s">
        <v>49</v>
      </c>
      <c r="C34" s="21">
        <f>C32+C33</f>
        <v>0.60620815581253806</v>
      </c>
      <c r="D34" s="17"/>
    </row>
    <row r="35" spans="1:4" ht="15.75" customHeight="1" x14ac:dyDescent="0.4"/>
    <row r="36" spans="1:4" ht="23.25" customHeight="1" x14ac:dyDescent="0.4">
      <c r="A36" s="34" t="s">
        <v>50</v>
      </c>
      <c r="B36" s="34"/>
      <c r="C36" s="30">
        <f>INT(C5-(MIN(C12,C30)+C11)*365)</f>
        <v>2364</v>
      </c>
      <c r="D36" s="17"/>
    </row>
  </sheetData>
  <sheetProtection sheet="1" objects="1" scenarios="1"/>
  <mergeCells count="9">
    <mergeCell ref="A29:A30"/>
    <mergeCell ref="A32:A34"/>
    <mergeCell ref="A36:B36"/>
    <mergeCell ref="A1:D1"/>
    <mergeCell ref="A3:B3"/>
    <mergeCell ref="A4:A6"/>
    <mergeCell ref="A7:A12"/>
    <mergeCell ref="A13:B13"/>
    <mergeCell ref="A15:A19"/>
  </mergeCells>
  <phoneticPr fontId="2"/>
  <pageMargins left="0.7" right="0.7" top="0.75" bottom="0.3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F8" sqref="F8"/>
    </sheetView>
  </sheetViews>
  <sheetFormatPr defaultRowHeight="18.75" x14ac:dyDescent="0.4"/>
  <cols>
    <col min="1" max="2" width="20.625" style="1" customWidth="1"/>
    <col min="3" max="3" width="16.625" style="1" customWidth="1"/>
    <col min="4" max="4" width="21.875" style="1" customWidth="1"/>
    <col min="5" max="5" width="9" style="1"/>
    <col min="6" max="6" width="9.875" style="1" bestFit="1" customWidth="1"/>
    <col min="7" max="16384" width="9" style="1"/>
  </cols>
  <sheetData>
    <row r="1" spans="1:6" ht="23.25" customHeight="1" thickBot="1" x14ac:dyDescent="0.45">
      <c r="A1" s="35" t="s">
        <v>22</v>
      </c>
      <c r="B1" s="35"/>
      <c r="C1" s="35"/>
      <c r="D1" s="35"/>
    </row>
    <row r="2" spans="1:6" ht="23.25" customHeight="1" thickBot="1" x14ac:dyDescent="0.45">
      <c r="A2" s="8"/>
      <c r="C2" s="9" t="s">
        <v>20</v>
      </c>
      <c r="D2" s="10" t="s">
        <v>21</v>
      </c>
    </row>
    <row r="3" spans="1:6" ht="23.25" customHeight="1" thickBot="1" x14ac:dyDescent="0.45">
      <c r="A3" s="36" t="s">
        <v>16</v>
      </c>
      <c r="B3" s="37"/>
      <c r="C3" s="18" t="s">
        <v>17</v>
      </c>
      <c r="D3" s="16" t="s">
        <v>11</v>
      </c>
    </row>
    <row r="4" spans="1:6" ht="23.25" customHeight="1" x14ac:dyDescent="0.4">
      <c r="A4" s="31" t="s">
        <v>3</v>
      </c>
      <c r="B4" s="3" t="s">
        <v>1</v>
      </c>
      <c r="C4" s="12">
        <v>2</v>
      </c>
      <c r="D4" s="4" t="s">
        <v>25</v>
      </c>
    </row>
    <row r="5" spans="1:6" ht="23.25" customHeight="1" thickBot="1" x14ac:dyDescent="0.45">
      <c r="A5" s="33"/>
      <c r="B5" s="3" t="s">
        <v>6</v>
      </c>
      <c r="C5" s="11">
        <v>2400</v>
      </c>
      <c r="D5" s="4" t="s">
        <v>27</v>
      </c>
    </row>
    <row r="6" spans="1:6" ht="23.25" customHeight="1" thickBot="1" x14ac:dyDescent="0.45">
      <c r="A6" s="32"/>
      <c r="B6" s="3" t="s">
        <v>10</v>
      </c>
      <c r="C6" s="19">
        <f>ROUNDDOWN(C5/365,2)</f>
        <v>6.57</v>
      </c>
      <c r="D6" s="4" t="s">
        <v>28</v>
      </c>
    </row>
    <row r="7" spans="1:6" ht="23.25" customHeight="1" thickBot="1" x14ac:dyDescent="0.45">
      <c r="A7" s="31" t="s">
        <v>4</v>
      </c>
      <c r="B7" s="3" t="s">
        <v>5</v>
      </c>
      <c r="C7" s="13">
        <v>3900</v>
      </c>
      <c r="D7" s="4" t="s">
        <v>26</v>
      </c>
    </row>
    <row r="8" spans="1:6" ht="23.25" customHeight="1" x14ac:dyDescent="0.4">
      <c r="A8" s="33"/>
      <c r="B8" s="3" t="s">
        <v>18</v>
      </c>
      <c r="C8" s="14">
        <f>C7/3</f>
        <v>1300</v>
      </c>
      <c r="D8" s="4" t="s">
        <v>29</v>
      </c>
      <c r="F8" s="20"/>
    </row>
    <row r="9" spans="1:6" ht="23.25" customHeight="1" thickBot="1" x14ac:dyDescent="0.45">
      <c r="A9" s="33"/>
      <c r="B9" s="3" t="s">
        <v>19</v>
      </c>
      <c r="C9" s="15">
        <f>C7/3*2</f>
        <v>2600</v>
      </c>
      <c r="D9" s="4" t="s">
        <v>29</v>
      </c>
    </row>
    <row r="10" spans="1:6" ht="23.25" customHeight="1" x14ac:dyDescent="0.4">
      <c r="A10" s="33"/>
      <c r="B10" s="17" t="s">
        <v>7</v>
      </c>
      <c r="C10" s="6">
        <f>ROUNDDOWN(C7/365,2)</f>
        <v>10.68</v>
      </c>
      <c r="D10" s="17"/>
    </row>
    <row r="11" spans="1:6" ht="23.25" customHeight="1" x14ac:dyDescent="0.4">
      <c r="A11" s="33"/>
      <c r="B11" s="17" t="s">
        <v>8</v>
      </c>
      <c r="C11" s="2">
        <f>ROUNDDOWN(C8/365,2)</f>
        <v>3.56</v>
      </c>
      <c r="D11" s="17"/>
    </row>
    <row r="12" spans="1:6" ht="23.25" customHeight="1" x14ac:dyDescent="0.4">
      <c r="A12" s="32"/>
      <c r="B12" s="17" t="s">
        <v>9</v>
      </c>
      <c r="C12" s="2">
        <f t="shared" ref="C12" si="0">ROUNDDOWN(C9/365,2)</f>
        <v>7.12</v>
      </c>
      <c r="D12" s="17" t="s">
        <v>30</v>
      </c>
    </row>
    <row r="13" spans="1:6" ht="23.25" customHeight="1" x14ac:dyDescent="0.4">
      <c r="A13" s="38" t="s">
        <v>31</v>
      </c>
      <c r="B13" s="39"/>
      <c r="C13" s="21">
        <f>C11/$C$6</f>
        <v>0.54185692541856922</v>
      </c>
      <c r="D13" s="17" t="s">
        <v>32</v>
      </c>
    </row>
    <row r="14" spans="1:6" ht="15" customHeight="1" thickBot="1" x14ac:dyDescent="0.45">
      <c r="A14" s="22"/>
      <c r="B14" s="22"/>
      <c r="C14" s="23"/>
      <c r="D14" s="22"/>
    </row>
    <row r="15" spans="1:6" ht="23.25" customHeight="1" thickBot="1" x14ac:dyDescent="0.45">
      <c r="A15" s="31" t="s">
        <v>12</v>
      </c>
      <c r="B15" s="24" t="s">
        <v>2</v>
      </c>
      <c r="C15" s="25">
        <v>0.2</v>
      </c>
      <c r="D15" s="26" t="s">
        <v>33</v>
      </c>
    </row>
    <row r="16" spans="1:6" ht="23.25" customHeight="1" thickBot="1" x14ac:dyDescent="0.45">
      <c r="A16" s="33"/>
      <c r="B16" s="3" t="s">
        <v>34</v>
      </c>
      <c r="C16" s="7">
        <f>IF(C32&gt;0.3,0,ROUNDUP((0.3-C32)*C6,2))</f>
        <v>0</v>
      </c>
      <c r="D16" s="4" t="s">
        <v>35</v>
      </c>
    </row>
    <row r="17" spans="1:4" ht="23.25" customHeight="1" x14ac:dyDescent="0.4">
      <c r="A17" s="33"/>
      <c r="B17" s="17" t="s">
        <v>13</v>
      </c>
      <c r="C17" s="6">
        <f>ROUNDDOWN(C12/(1-C15),2)</f>
        <v>8.9</v>
      </c>
      <c r="D17" s="17"/>
    </row>
    <row r="18" spans="1:4" ht="23.25" customHeight="1" thickBot="1" x14ac:dyDescent="0.45">
      <c r="A18" s="33"/>
      <c r="B18" s="17" t="s">
        <v>14</v>
      </c>
      <c r="C18" s="5">
        <f>ROUNDDOWN((C6-C11)/(1-C15),2)</f>
        <v>3.76</v>
      </c>
      <c r="D18" s="17"/>
    </row>
    <row r="19" spans="1:4" ht="23.25" customHeight="1" thickBot="1" x14ac:dyDescent="0.45">
      <c r="A19" s="32"/>
      <c r="B19" s="3" t="s">
        <v>15</v>
      </c>
      <c r="C19" s="7">
        <f>MIN(C17:C18)</f>
        <v>3.76</v>
      </c>
      <c r="D19" s="4" t="s">
        <v>24</v>
      </c>
    </row>
    <row r="20" spans="1:4" ht="16.5" customHeight="1" x14ac:dyDescent="0.4">
      <c r="A20" s="1" t="s">
        <v>23</v>
      </c>
    </row>
    <row r="21" spans="1:4" ht="16.5" customHeight="1" x14ac:dyDescent="0.4">
      <c r="A21" s="1" t="s">
        <v>36</v>
      </c>
    </row>
    <row r="22" spans="1:4" ht="16.5" customHeight="1" x14ac:dyDescent="0.4">
      <c r="A22" s="1" t="s">
        <v>37</v>
      </c>
    </row>
    <row r="23" spans="1:4" ht="16.5" customHeight="1" x14ac:dyDescent="0.4">
      <c r="A23" s="1" t="s">
        <v>38</v>
      </c>
    </row>
    <row r="24" spans="1:4" ht="16.5" customHeight="1" x14ac:dyDescent="0.4">
      <c r="A24" s="1" t="s">
        <v>39</v>
      </c>
    </row>
    <row r="25" spans="1:4" ht="16.5" customHeight="1" x14ac:dyDescent="0.4">
      <c r="A25" s="1" t="s">
        <v>40</v>
      </c>
    </row>
    <row r="26" spans="1:4" ht="16.5" customHeight="1" x14ac:dyDescent="0.4">
      <c r="A26" s="1" t="s">
        <v>41</v>
      </c>
    </row>
    <row r="27" spans="1:4" ht="15.75" customHeight="1" x14ac:dyDescent="0.4"/>
    <row r="28" spans="1:4" ht="23.25" customHeight="1" thickBot="1" x14ac:dyDescent="0.45">
      <c r="A28" s="1" t="str">
        <f>"　上記算定表より導入可能蓄電池容量は、"&amp;TEXT(C16,"0.00")&amp;"kWh～"&amp;TEXT(C19,"0.00")&amp;"kWh"</f>
        <v>　上記算定表より導入可能蓄電池容量は、0.00kWh～3.76kWh</v>
      </c>
    </row>
    <row r="29" spans="1:4" ht="23.25" customHeight="1" thickBot="1" x14ac:dyDescent="0.45">
      <c r="A29" s="31" t="s">
        <v>42</v>
      </c>
      <c r="B29" s="3" t="s">
        <v>43</v>
      </c>
      <c r="C29" s="27">
        <v>3</v>
      </c>
      <c r="D29" s="4" t="s">
        <v>44</v>
      </c>
    </row>
    <row r="30" spans="1:4" ht="23.25" customHeight="1" x14ac:dyDescent="0.4">
      <c r="A30" s="32"/>
      <c r="B30" s="17" t="s">
        <v>45</v>
      </c>
      <c r="C30" s="6">
        <f>C29*(1-C15)</f>
        <v>2.4000000000000004</v>
      </c>
      <c r="D30" s="28" t="str">
        <f>"(残量設定"&amp;TEXT(C15,"0%")&amp;")③"</f>
        <v>(残量設定20%)③</v>
      </c>
    </row>
    <row r="31" spans="1:4" ht="15.75" customHeight="1" x14ac:dyDescent="0.4"/>
    <row r="32" spans="1:4" ht="23.25" customHeight="1" x14ac:dyDescent="0.4">
      <c r="A32" s="31" t="s">
        <v>0</v>
      </c>
      <c r="B32" s="17" t="s">
        <v>46</v>
      </c>
      <c r="C32" s="21">
        <f>C11/$C$6</f>
        <v>0.54185692541856922</v>
      </c>
      <c r="D32" s="17"/>
    </row>
    <row r="33" spans="1:4" ht="23.25" customHeight="1" x14ac:dyDescent="0.4">
      <c r="A33" s="33"/>
      <c r="B33" s="17" t="s">
        <v>47</v>
      </c>
      <c r="C33" s="29">
        <f>MIN(C12,C30)/$C$6</f>
        <v>0.36529680365296807</v>
      </c>
      <c r="D33" s="17" t="s">
        <v>48</v>
      </c>
    </row>
    <row r="34" spans="1:4" ht="23.25" customHeight="1" x14ac:dyDescent="0.4">
      <c r="A34" s="32"/>
      <c r="B34" s="17" t="s">
        <v>49</v>
      </c>
      <c r="C34" s="21">
        <f>C32+C33</f>
        <v>0.90715372907153724</v>
      </c>
      <c r="D34" s="17"/>
    </row>
    <row r="35" spans="1:4" ht="15.75" customHeight="1" x14ac:dyDescent="0.4"/>
    <row r="36" spans="1:4" ht="23.25" customHeight="1" x14ac:dyDescent="0.4">
      <c r="A36" s="34" t="s">
        <v>50</v>
      </c>
      <c r="B36" s="34"/>
      <c r="C36" s="30">
        <f>INT(C5-(MIN(C12,C30)+C11)*365)</f>
        <v>224</v>
      </c>
      <c r="D36" s="17"/>
    </row>
  </sheetData>
  <sheetProtection sheet="1" objects="1" scenarios="1"/>
  <mergeCells count="9">
    <mergeCell ref="A29:A30"/>
    <mergeCell ref="A32:A34"/>
    <mergeCell ref="A36:B36"/>
    <mergeCell ref="A1:D1"/>
    <mergeCell ref="A3:B3"/>
    <mergeCell ref="A4:A6"/>
    <mergeCell ref="A7:A12"/>
    <mergeCell ref="A13:B13"/>
    <mergeCell ref="A15:A19"/>
  </mergeCells>
  <phoneticPr fontId="2"/>
  <pageMargins left="0.7" right="0.7" top="0.75" bottom="0.3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容量算定表 </vt:lpstr>
      <vt:lpstr>【記入例①】容量算定表</vt:lpstr>
      <vt:lpstr>【記入例②】容量算定表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2025-04-08T01:38:19Z</dcterms:modified>
</cp:coreProperties>
</file>