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codeName="ThisWorkbook" defaultThemeVersion="166925"/>
  <mc:AlternateContent xmlns:mc="http://schemas.openxmlformats.org/markup-compatibility/2006">
    <mc:Choice Requires="x15">
      <x15ac:absPath xmlns:x15ac="http://schemas.microsoft.com/office/spreadsheetml/2010/11/ac" url="P:\②計画指導係\00様式集（指定申請・変更届出）\令和６年４月１日～\01居宅介護支援\"/>
    </mc:Choice>
  </mc:AlternateContent>
  <xr:revisionPtr revIDLastSave="0" documentId="13_ncr:1_{44C2E41B-68C0-49B2-B4BD-0C9B84620F24}" xr6:coauthVersionLast="45" xr6:coauthVersionMax="47" xr10:uidLastSave="{00000000-0000-0000-0000-000000000000}"/>
  <bookViews>
    <workbookView xWindow="-60" yWindow="-60" windowWidth="20610" windowHeight="11190" tabRatio="665" activeTab="1"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E39"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E36" i="10" l="1"/>
  <c r="E37" i="10"/>
  <c r="M50" i="10"/>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AW26" i="10"/>
  <c r="AW20" i="10"/>
  <c r="AW14" i="10"/>
  <c r="AW24" i="10"/>
  <c r="AW28" i="10"/>
  <c r="AW23" i="10"/>
  <c r="AW19" i="10"/>
  <c r="G36" i="10" l="1"/>
  <c r="G37" i="10"/>
  <c r="G40" i="10" l="1"/>
  <c r="AU112" i="9"/>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<sst xmlns="http://schemas.openxmlformats.org/spreadsheetml/2006/main" count="383" uniqueCount="147">
  <si>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</si>
  <si>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</si>
  <si>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</si>
  <si>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</si>
  <si>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</si>
  <si>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</si>
  <si>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</si>
  <si>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</si>
  <si>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</si>
  <si>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</si>
  <si>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</si>
  <si>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</si>
  <si>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</si>
  <si>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</si>
  <si>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</si>
  <si>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</si>
  <si>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</si>
  <si>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</si>
  <si>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</si>
  <si>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</si>
  <si>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</si>
  <si>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</si>
  <si>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</si>
  <si>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</si>
  <si>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</si>
  <si>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</si>
  <si>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</si>
  <si>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</si>
  <si>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</si>
  <si>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</si>
  <si>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</si>
  <si>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</si>
  <si>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</si>
  <si>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</si>
  <si>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</si>
  <si>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</si>
  <si>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</si>
  <si>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</si>
  <si>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</si>
  <si>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</si>
  <si>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</si>
  <si>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</si>
  <si>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</si>
  <si>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</si>
  <si>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</si>
  <si>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</si>
  <si>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</si>
  <si>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</si>
  <si>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</si>
  <si>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</si>
  <si>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</si>
  <si>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</si>
  <si>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</si>
  <si>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</si>
  <si>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</si>
  <si>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</si>
  <si>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</si>
  <si>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</si>
  <si>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</si>
  <si>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</si>
  <si>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</si>
  <si>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</si>
  <si>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</si>
  <si>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</si>
  <si>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</si>
  <si>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</si>
  <si>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</si>
  <si>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</si>
  <si>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</si>
  <si>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</si>
  <si>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</si>
  <si>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</si>
  <si>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</si>
  <si>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</si>
  <si>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</si>
  <si>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</si>
  <si>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</si>
  <si>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</si>
  <si>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</si>
  <si>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</si>
  <si>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</si>
  <si>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</si>
  <si>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</si>
  <si>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</si>
  <si>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</si>
  <si>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</si>
  <si>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</si>
  <si>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</si>
  <si>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</si>
  <si>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</si>
  <si>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</si>
  <si>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</si>
  <si>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</si>
  <si>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</si>
  <si>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</si>
  <si>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</si>
  <si>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</si>
  <si>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</si>
  <si>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</si>
  <si>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</si>
  <si>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</si>
  <si>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</si>
  <si>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</si>
  <si>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</si>
  <si>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</si>
  <si>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</si>
  <si>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</si>
  <si>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</si>
  <si>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</si>
  <si>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</si>
  <si>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</si>
  <si>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</si>
  <si>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</si>
  <si>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</si>
  <si>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</si>
  <si>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</si>
  <si>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</si>
  <si>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</si>
  <si>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</si>
  <si>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</si>
  <si>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</si>
  <si>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</si>
  <si>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</si>
  <si>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</si>
  <si>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</si>
  <si>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</si>
  <si>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</si>
  <si>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</si>
  <si>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</si>
  <si>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</si>
  <si>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</si>
  <si>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</si>
  <si>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</si>
  <si>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</si>
  <si>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</si>
  <si>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</si>
  <si>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</si>
  <si>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</si>
  <si>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のべおかケアプラン</t>
    <phoneticPr fontId="1"/>
  </si>
  <si>
    <t>実績</t>
  </si>
  <si>
    <t>暦月</t>
  </si>
  <si>
    <t>延岡　太郎</t>
    <rPh sb="0" eb="2">
      <t>ノベオカ</t>
    </rPh>
    <rPh sb="3" eb="5">
      <t>タロウ</t>
    </rPh>
    <phoneticPr fontId="1"/>
  </si>
  <si>
    <t>△△　B子</t>
    <rPh sb="4" eb="5">
      <t>コ</t>
    </rPh>
    <phoneticPr fontId="1"/>
  </si>
  <si>
    <t>B</t>
  </si>
  <si>
    <t>○○　A子</t>
    <rPh sb="4" eb="5">
      <t>コ</t>
    </rPh>
    <phoneticPr fontId="1"/>
  </si>
  <si>
    <t>3..5</t>
    <phoneticPr fontId="1"/>
  </si>
  <si>
    <t>　(9) 申請する事業に係る従業者（管理者を含む。）の1か月分の勤務時間を入力してください。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</si>
</sst>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view="pageBreakPreview" zoomScale="50" zoomScaleNormal="55" zoomScaleSheetLayoutView="5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137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102</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138</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71</v>
      </c>
      <c r="AZ3" s="276" t="s">
        <v>140</v>
      </c>
      <c r="BA3" s="276"/>
      <c r="BB3" s="276"/>
      <c r="BC3" s="27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89</v>
      </c>
      <c r="AZ4" s="276" t="s">
        <v>139</v>
      </c>
      <c r="BA4" s="276"/>
      <c r="BB4" s="276"/>
      <c r="BC4" s="27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80</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116</v>
      </c>
      <c r="AR6" s="60"/>
      <c r="AS6" s="155"/>
      <c r="AT6" s="155"/>
      <c r="AU6" s="155"/>
      <c r="AV6" s="60"/>
      <c r="AW6" s="60"/>
      <c r="AX6" s="156"/>
      <c r="AY6" s="60"/>
      <c r="AZ6" s="267">
        <v>40</v>
      </c>
      <c r="BA6" s="268"/>
      <c r="BB6" s="157" t="s">
        <v>115</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250" t="s">
        <v>26</v>
      </c>
      <c r="C9" s="253" t="s">
        <v>117</v>
      </c>
      <c r="D9" s="254"/>
      <c r="E9" s="259" t="s">
        <v>118</v>
      </c>
      <c r="F9" s="254"/>
      <c r="G9" s="259" t="s">
        <v>119</v>
      </c>
      <c r="H9" s="253"/>
      <c r="I9" s="253"/>
      <c r="J9" s="253"/>
      <c r="K9" s="254"/>
      <c r="L9" s="259" t="s">
        <v>120</v>
      </c>
      <c r="M9" s="253"/>
      <c r="N9" s="253"/>
      <c r="O9" s="262"/>
      <c r="P9" s="265" t="s">
        <v>121</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(10)1か月の勤務時間数合計</v>
      </c>
      <c r="AV9" s="238"/>
      <c r="AW9" s="237" t="s">
        <v>122</v>
      </c>
      <c r="AX9" s="238"/>
      <c r="AY9" s="245" t="s">
        <v>123</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f>IF(AZ3="暦月",IF(DAY(DATE($X$2,$AB$2,29))=29,29,""),"")</f>
        <v>29</v>
      </c>
      <c r="AS11" s="89">
        <f>IF(AZ3="暦月",IF(DAY(DATE($X$2,$AB$2,30))=30,30,""),"")</f>
        <v>30</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2</v>
      </c>
      <c r="AS12" s="89">
        <f>IF(AS11=30,WEEKDAY(DATE($X$2,$AB$2,30)),0)</f>
        <v>3</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月</v>
      </c>
      <c r="AS13" s="92" t="str">
        <f>IF(AS12=1,"日",IF(AS12=2,"月",IF(AS12=3,"火",IF(AS12=4,"水",IF(AS12=5,"木",IF(AS12=6,"金",IF(AS12=0,"","土")))))))</f>
        <v>火</v>
      </c>
      <c r="AT13" s="92"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t="s">
        <v>2</v>
      </c>
      <c r="D14" s="224"/>
      <c r="E14" s="225" t="s">
        <v>143</v>
      </c>
      <c r="F14" s="226"/>
      <c r="G14" s="227" t="s">
        <v>106</v>
      </c>
      <c r="H14" s="228"/>
      <c r="I14" s="228"/>
      <c r="J14" s="228"/>
      <c r="K14" s="229"/>
      <c r="L14" s="230" t="s">
        <v>141</v>
      </c>
      <c r="M14" s="231"/>
      <c r="N14" s="231"/>
      <c r="O14" s="232"/>
      <c r="P14" s="131">
        <v>0.5</v>
      </c>
      <c r="Q14" s="132">
        <v>0.5</v>
      </c>
      <c r="R14" s="132">
        <v>0.5</v>
      </c>
      <c r="S14" s="132">
        <v>0.5</v>
      </c>
      <c r="T14" s="132">
        <v>0.5</v>
      </c>
      <c r="U14" s="132"/>
      <c r="V14" s="133"/>
      <c r="W14" s="131">
        <v>0.5</v>
      </c>
      <c r="X14" s="132">
        <v>0.5</v>
      </c>
      <c r="Y14" s="132">
        <v>0.5</v>
      </c>
      <c r="Z14" s="132">
        <v>0.5</v>
      </c>
      <c r="AA14" s="132">
        <v>0.5</v>
      </c>
      <c r="AB14" s="132"/>
      <c r="AC14" s="133"/>
      <c r="AD14" s="131">
        <v>0.5</v>
      </c>
      <c r="AE14" s="132">
        <v>0.5</v>
      </c>
      <c r="AF14" s="132">
        <v>0.5</v>
      </c>
      <c r="AG14" s="132">
        <v>0.5</v>
      </c>
      <c r="AH14" s="132">
        <v>0.5</v>
      </c>
      <c r="AI14" s="132"/>
      <c r="AJ14" s="133"/>
      <c r="AK14" s="131">
        <v>0.5</v>
      </c>
      <c r="AL14" s="132">
        <v>0.5</v>
      </c>
      <c r="AM14" s="132">
        <v>0.5</v>
      </c>
      <c r="AN14" s="132">
        <v>0.5</v>
      </c>
      <c r="AO14" s="132">
        <v>0.5</v>
      </c>
      <c r="AP14" s="132"/>
      <c r="AQ14" s="133"/>
      <c r="AR14" s="131">
        <v>0.5</v>
      </c>
      <c r="AS14" s="132">
        <v>0.5</v>
      </c>
      <c r="AT14" s="133"/>
      <c r="AU14" s="233">
        <f>IF($AZ$3="４週",SUM(P14:AQ14),IF($AZ$3="暦月",SUM(P14:AT14),""))</f>
        <v>11</v>
      </c>
      <c r="AV14" s="234"/>
      <c r="AW14" s="235">
        <f t="shared" ref="AW14:AW31" si="1">IF($AZ$3="４週",AU14/4,IF($AZ$3="暦月",AU14/($AZ$7/7),""))</f>
        <v>2.5666666666666669</v>
      </c>
      <c r="AX14" s="236"/>
      <c r="AY14" s="220"/>
      <c r="AZ14" s="221"/>
      <c r="BA14" s="221"/>
      <c r="BB14" s="221"/>
      <c r="BC14" s="221"/>
      <c r="BD14" s="222"/>
    </row>
    <row r="15" spans="1:57" ht="39.950000000000003" customHeight="1" x14ac:dyDescent="0.4">
      <c r="A15" s="71"/>
      <c r="B15" s="86">
        <f t="shared" ref="B15:B31" si="2">B14+1</f>
        <v>2</v>
      </c>
      <c r="C15" s="206" t="s">
        <v>104</v>
      </c>
      <c r="D15" s="207"/>
      <c r="E15" s="208" t="s">
        <v>143</v>
      </c>
      <c r="F15" s="209"/>
      <c r="G15" s="210" t="s">
        <v>106</v>
      </c>
      <c r="H15" s="211"/>
      <c r="I15" s="211"/>
      <c r="J15" s="211"/>
      <c r="K15" s="212"/>
      <c r="L15" s="213" t="s">
        <v>141</v>
      </c>
      <c r="M15" s="214"/>
      <c r="N15" s="214"/>
      <c r="O15" s="215"/>
      <c r="P15" s="134">
        <v>8.5</v>
      </c>
      <c r="Q15" s="135">
        <v>8.5</v>
      </c>
      <c r="R15" s="135">
        <v>8.5</v>
      </c>
      <c r="S15" s="135">
        <v>8.5</v>
      </c>
      <c r="T15" s="135">
        <v>8.5</v>
      </c>
      <c r="U15" s="135"/>
      <c r="V15" s="136"/>
      <c r="W15" s="134">
        <v>8.5</v>
      </c>
      <c r="X15" s="135">
        <v>8.5</v>
      </c>
      <c r="Y15" s="135">
        <v>8.5</v>
      </c>
      <c r="Z15" s="135">
        <v>8.5</v>
      </c>
      <c r="AA15" s="135">
        <v>3.5</v>
      </c>
      <c r="AB15" s="135"/>
      <c r="AC15" s="136"/>
      <c r="AD15" s="134">
        <v>8.5</v>
      </c>
      <c r="AE15" s="135">
        <v>3.5</v>
      </c>
      <c r="AF15" s="135">
        <v>8.5</v>
      </c>
      <c r="AG15" s="135">
        <v>8.5</v>
      </c>
      <c r="AH15" s="135">
        <v>8.5</v>
      </c>
      <c r="AI15" s="135"/>
      <c r="AJ15" s="136"/>
      <c r="AK15" s="134">
        <v>8.5</v>
      </c>
      <c r="AL15" s="135">
        <v>3.5</v>
      </c>
      <c r="AM15" s="135">
        <v>8.5</v>
      </c>
      <c r="AN15" s="135">
        <v>8.5</v>
      </c>
      <c r="AO15" s="135">
        <v>8.5</v>
      </c>
      <c r="AP15" s="135"/>
      <c r="AQ15" s="136"/>
      <c r="AR15" s="134" t="s">
        <v>145</v>
      </c>
      <c r="AS15" s="135">
        <v>8.5</v>
      </c>
      <c r="AT15" s="136"/>
      <c r="AU15" s="216">
        <f>IF($AZ$3="４週",SUM(P15:AQ15),IF($AZ$3="暦月",SUM(P15:AT15),""))</f>
        <v>163.5</v>
      </c>
      <c r="AV15" s="217"/>
      <c r="AW15" s="218">
        <f t="shared" si="1"/>
        <v>38.15</v>
      </c>
      <c r="AX15" s="219"/>
      <c r="AY15" s="186"/>
      <c r="AZ15" s="187"/>
      <c r="BA15" s="187"/>
      <c r="BB15" s="187"/>
      <c r="BC15" s="187"/>
      <c r="BD15" s="188"/>
    </row>
    <row r="16" spans="1:57" ht="39.950000000000003" customHeight="1" x14ac:dyDescent="0.4">
      <c r="A16" s="71"/>
      <c r="B16" s="86">
        <f t="shared" si="2"/>
        <v>3</v>
      </c>
      <c r="C16" s="206" t="s">
        <v>104</v>
      </c>
      <c r="D16" s="207"/>
      <c r="E16" s="208" t="s">
        <v>66</v>
      </c>
      <c r="F16" s="209"/>
      <c r="G16" s="210" t="s">
        <v>104</v>
      </c>
      <c r="H16" s="211"/>
      <c r="I16" s="211"/>
      <c r="J16" s="211"/>
      <c r="K16" s="212"/>
      <c r="L16" s="213" t="s">
        <v>144</v>
      </c>
      <c r="M16" s="214"/>
      <c r="N16" s="214"/>
      <c r="O16" s="215"/>
      <c r="P16" s="134">
        <v>9</v>
      </c>
      <c r="Q16" s="135">
        <v>9</v>
      </c>
      <c r="R16" s="135">
        <v>4</v>
      </c>
      <c r="S16" s="135">
        <v>4</v>
      </c>
      <c r="T16" s="135">
        <v>9</v>
      </c>
      <c r="U16" s="135"/>
      <c r="V16" s="136"/>
      <c r="W16" s="134">
        <v>9</v>
      </c>
      <c r="X16" s="135">
        <v>9</v>
      </c>
      <c r="Y16" s="135">
        <v>9</v>
      </c>
      <c r="Z16" s="135"/>
      <c r="AA16" s="135">
        <v>9</v>
      </c>
      <c r="AB16" s="135"/>
      <c r="AC16" s="136"/>
      <c r="AD16" s="134">
        <v>9</v>
      </c>
      <c r="AE16" s="135">
        <v>9</v>
      </c>
      <c r="AF16" s="135">
        <v>9</v>
      </c>
      <c r="AG16" s="135">
        <v>9</v>
      </c>
      <c r="AH16" s="135"/>
      <c r="AI16" s="135"/>
      <c r="AJ16" s="136"/>
      <c r="AK16" s="134">
        <v>9</v>
      </c>
      <c r="AL16" s="135">
        <v>9</v>
      </c>
      <c r="AM16" s="135">
        <v>9</v>
      </c>
      <c r="AN16" s="135">
        <v>9</v>
      </c>
      <c r="AO16" s="135">
        <v>4</v>
      </c>
      <c r="AP16" s="135"/>
      <c r="AQ16" s="136"/>
      <c r="AR16" s="134">
        <v>9</v>
      </c>
      <c r="AS16" s="135">
        <v>9</v>
      </c>
      <c r="AT16" s="136"/>
      <c r="AU16" s="216">
        <f>IF($AZ$3="４週",SUM(P16:AQ16),IF($AZ$3="暦月",SUM(P16:AT16),""))</f>
        <v>165</v>
      </c>
      <c r="AV16" s="217"/>
      <c r="AW16" s="218">
        <f t="shared" si="1"/>
        <v>38.5</v>
      </c>
      <c r="AX16" s="219"/>
      <c r="AY16" s="186"/>
      <c r="AZ16" s="187"/>
      <c r="BA16" s="187"/>
      <c r="BB16" s="187"/>
      <c r="BC16" s="187"/>
      <c r="BD16" s="188"/>
    </row>
    <row r="17" spans="1:56" ht="39.950000000000003" customHeight="1" x14ac:dyDescent="0.4">
      <c r="A17" s="71"/>
      <c r="B17" s="86">
        <f t="shared" si="2"/>
        <v>4</v>
      </c>
      <c r="C17" s="206" t="s">
        <v>104</v>
      </c>
      <c r="D17" s="207"/>
      <c r="E17" s="208" t="s">
        <v>66</v>
      </c>
      <c r="F17" s="209"/>
      <c r="G17" s="210" t="s">
        <v>104</v>
      </c>
      <c r="H17" s="211"/>
      <c r="I17" s="211"/>
      <c r="J17" s="211"/>
      <c r="K17" s="212"/>
      <c r="L17" s="213" t="s">
        <v>142</v>
      </c>
      <c r="M17" s="214"/>
      <c r="N17" s="214"/>
      <c r="O17" s="215"/>
      <c r="P17" s="134">
        <v>9</v>
      </c>
      <c r="Q17" s="135">
        <v>9</v>
      </c>
      <c r="R17" s="135">
        <v>4</v>
      </c>
      <c r="S17" s="135">
        <v>4</v>
      </c>
      <c r="T17" s="135">
        <v>9</v>
      </c>
      <c r="U17" s="135"/>
      <c r="V17" s="136"/>
      <c r="W17" s="134">
        <v>9</v>
      </c>
      <c r="X17" s="135">
        <v>9</v>
      </c>
      <c r="Y17" s="135">
        <v>9</v>
      </c>
      <c r="Z17" s="135"/>
      <c r="AA17" s="135"/>
      <c r="AB17" s="135"/>
      <c r="AC17" s="136"/>
      <c r="AD17" s="134">
        <v>4</v>
      </c>
      <c r="AE17" s="135">
        <v>4</v>
      </c>
      <c r="AF17" s="135">
        <v>9</v>
      </c>
      <c r="AG17" s="135">
        <v>4</v>
      </c>
      <c r="AH17" s="135">
        <v>9</v>
      </c>
      <c r="AI17" s="135"/>
      <c r="AJ17" s="136"/>
      <c r="AK17" s="134">
        <v>4</v>
      </c>
      <c r="AL17" s="135">
        <v>9</v>
      </c>
      <c r="AM17" s="135"/>
      <c r="AN17" s="135">
        <v>9</v>
      </c>
      <c r="AO17" s="135">
        <v>9</v>
      </c>
      <c r="AP17" s="135"/>
      <c r="AQ17" s="136"/>
      <c r="AR17" s="134">
        <v>9</v>
      </c>
      <c r="AS17" s="135">
        <v>9</v>
      </c>
      <c r="AT17" s="136"/>
      <c r="AU17" s="216">
        <f>IF($AZ$3="４週",SUM(P17:AQ17),IF($AZ$3="暦月",SUM(P17:AT17),""))</f>
        <v>141</v>
      </c>
      <c r="AV17" s="217"/>
      <c r="AW17" s="218">
        <f t="shared" si="1"/>
        <v>32.9</v>
      </c>
      <c r="AX17" s="219"/>
      <c r="AY17" s="186"/>
      <c r="AZ17" s="187"/>
      <c r="BA17" s="187"/>
      <c r="BB17" s="187"/>
      <c r="BC17" s="187"/>
      <c r="BD17" s="188"/>
    </row>
    <row r="18" spans="1:56" ht="39.950000000000003" customHeight="1" x14ac:dyDescent="0.4">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3">IF($AZ$3="４週",SUM(P18:AQ18),IF($AZ$3="暦月",SUM(P18:AT18),""))</f>
        <v>0</v>
      </c>
      <c r="AV18" s="217"/>
      <c r="AW18" s="218">
        <f t="shared" si="1"/>
        <v>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thickBot="1" x14ac:dyDescent="0.4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124</v>
      </c>
      <c r="C33" s="98"/>
      <c r="D33" s="98"/>
      <c r="E33" s="98"/>
      <c r="F33" s="98"/>
      <c r="G33" s="98"/>
      <c r="H33" s="98"/>
      <c r="I33" s="98"/>
      <c r="J33" s="98"/>
      <c r="K33" s="98"/>
      <c r="L33" s="99"/>
      <c r="M33" s="98"/>
      <c r="N33" s="98"/>
      <c r="O33" s="98"/>
      <c r="P33" s="98"/>
      <c r="Q33" s="98"/>
      <c r="R33" s="98"/>
      <c r="S33" s="98"/>
      <c r="T33" s="98" t="s">
        <v>69</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306</v>
      </c>
      <c r="F36" s="177"/>
      <c r="G36" s="178">
        <f>SUMIFS($AW$14:$AX$31,$C$14:$D$31,"介護支援専門員",$E$14:$F$31,"A")</f>
        <v>71.400000000000006</v>
      </c>
      <c r="H36" s="179"/>
      <c r="I36" s="112"/>
      <c r="J36" s="180">
        <v>306</v>
      </c>
      <c r="K36" s="181"/>
      <c r="L36" s="180">
        <v>71.400000000000006</v>
      </c>
      <c r="M36" s="181"/>
      <c r="N36" s="111"/>
      <c r="O36" s="111"/>
      <c r="P36" s="180">
        <v>0</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163.5</v>
      </c>
      <c r="F37" s="177"/>
      <c r="G37" s="178">
        <f>SUMIFS($AW$14:$AX$31,$C$14:$D$31,"介護支援専門員",$E$14:$F$31,"B")</f>
        <v>38.15</v>
      </c>
      <c r="H37" s="179"/>
      <c r="I37" s="112"/>
      <c r="J37" s="180">
        <v>163.5</v>
      </c>
      <c r="K37" s="181"/>
      <c r="L37" s="180">
        <v>38.15</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68</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469.5</v>
      </c>
      <c r="F40" s="177"/>
      <c r="G40" s="178">
        <f>SUM(G36:H39)</f>
        <v>109.55000000000001</v>
      </c>
      <c r="H40" s="179"/>
      <c r="I40" s="112"/>
      <c r="J40" s="176">
        <f>SUM(J36:K39)</f>
        <v>469.5</v>
      </c>
      <c r="K40" s="177"/>
      <c r="L40" s="176">
        <f>SUM(L36:M39)</f>
        <v>109.55000000000001</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85</v>
      </c>
      <c r="J42" s="168" t="s">
        <v>86</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109.55000000000001</v>
      </c>
      <c r="D45" s="171"/>
      <c r="E45" s="171"/>
      <c r="F45" s="172"/>
      <c r="G45" s="100" t="s">
        <v>28</v>
      </c>
      <c r="H45" s="159">
        <f>IF($J$42="週",$AV$5,$AZ$5)</f>
        <v>40</v>
      </c>
      <c r="I45" s="160"/>
      <c r="J45" s="160"/>
      <c r="K45" s="161"/>
      <c r="L45" s="100" t="s">
        <v>29</v>
      </c>
      <c r="M45" s="162">
        <f>ROUNDDOWN(C45/H45,1)</f>
        <v>2.7</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70</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113</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0</v>
      </c>
      <c r="D50" s="160"/>
      <c r="E50" s="160"/>
      <c r="F50" s="161"/>
      <c r="G50" s="100" t="s">
        <v>77</v>
      </c>
      <c r="H50" s="162">
        <f>M45</f>
        <v>2.7</v>
      </c>
      <c r="I50" s="163"/>
      <c r="J50" s="163"/>
      <c r="K50" s="164"/>
      <c r="L50" s="100" t="s">
        <v>29</v>
      </c>
      <c r="M50" s="165">
        <f>ROUNDDOWN(C50+H50,1)</f>
        <v>2.7</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8:AX31 AU17:AX17 P14:AX16">
    <cfRule type="expression" dxfId="10" priority="5">
      <formula>INDIRECT(ADDRESS(ROW(),COLUMN()))=TRUNC(INDIRECT(ADDRESS(ROW(),COLUMN())))</formula>
    </cfRule>
  </conditionalFormatting>
  <conditionalFormatting sqref="E36:Q40">
    <cfRule type="expression" dxfId="9" priority="3">
      <formula>INDIRECT(ADDRESS(ROW(),COLUMN()))=TRUNC(INDIRECT(ADDRESS(ROW(),COLUMN())))</formula>
    </cfRule>
  </conditionalFormatting>
  <conditionalFormatting sqref="C45:F45">
    <cfRule type="expression" dxfId="8" priority="2">
      <formula>INDIRECT(ADDRESS(ROW(),COLUMN()))=TRUNC(INDIRECT(ADDRESS(ROW(),COLUMN())))</formula>
    </cfRule>
  </conditionalFormatting>
  <conditionalFormatting sqref="P17:AT17">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tabSelected="1" view="pageBreakPreview" zoomScale="50" zoomScaleNormal="55" zoomScaleSheetLayoutView="5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137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102</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c r="V2" s="274"/>
      <c r="W2" s="39" t="s">
        <v>16</v>
      </c>
      <c r="X2" s="275" t="str">
        <f>IF(U2=0,"",YEAR(DATE(2018+U2,1,1)))</f>
        <v/>
      </c>
      <c r="Y2" s="275"/>
      <c r="Z2" s="41" t="s">
        <v>20</v>
      </c>
      <c r="AA2" s="41" t="s">
        <v>21</v>
      </c>
      <c r="AB2" s="274"/>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71</v>
      </c>
      <c r="AZ3" s="276"/>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89</v>
      </c>
      <c r="AZ4" s="276"/>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c r="AW5" s="268"/>
      <c r="AX5" s="61" t="s">
        <v>23</v>
      </c>
      <c r="AY5" s="60"/>
      <c r="AZ5" s="267"/>
      <c r="BA5" s="268"/>
      <c r="BB5" s="61" t="s">
        <v>80</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116</v>
      </c>
      <c r="AR6" s="60"/>
      <c r="AS6" s="155"/>
      <c r="AT6" s="155"/>
      <c r="AU6" s="155"/>
      <c r="AV6" s="60"/>
      <c r="AW6" s="60"/>
      <c r="AX6" s="156"/>
      <c r="AY6" s="60"/>
      <c r="AZ6" s="267"/>
      <c r="BA6" s="268"/>
      <c r="BB6" s="157" t="s">
        <v>115</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t="e">
        <f>DAY(EOMONTH(DATE(X2,AB2,1),0))</f>
        <v>#VALUE!</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117</v>
      </c>
      <c r="D9" s="254"/>
      <c r="E9" s="259" t="s">
        <v>118</v>
      </c>
      <c r="F9" s="254"/>
      <c r="G9" s="259" t="s">
        <v>119</v>
      </c>
      <c r="H9" s="253"/>
      <c r="I9" s="253"/>
      <c r="J9" s="253"/>
      <c r="K9" s="254"/>
      <c r="L9" s="259" t="s">
        <v>120</v>
      </c>
      <c r="M9" s="253"/>
      <c r="N9" s="253"/>
      <c r="O9" s="262"/>
      <c r="P9" s="265" t="s">
        <v>121</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(10)1か月の勤務時間数合計</v>
      </c>
      <c r="AV9" s="238"/>
      <c r="AW9" s="237" t="s">
        <v>122</v>
      </c>
      <c r="AX9" s="238"/>
      <c r="AY9" s="245" t="s">
        <v>123</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t="e">
        <f>DAY(DATE($X$2,$AB$2,1))</f>
        <v>#VALUE!</v>
      </c>
      <c r="Q11" s="89" t="e">
        <f>DAY(DATE($X$2,$AB$2,2))</f>
        <v>#VALUE!</v>
      </c>
      <c r="R11" s="89" t="e">
        <f>DAY(DATE($X$2,$AB$2,3))</f>
        <v>#VALUE!</v>
      </c>
      <c r="S11" s="89" t="e">
        <f>DAY(DATE($X$2,$AB$2,4))</f>
        <v>#VALUE!</v>
      </c>
      <c r="T11" s="89" t="e">
        <f>DAY(DATE($X$2,$AB$2,5))</f>
        <v>#VALUE!</v>
      </c>
      <c r="U11" s="89" t="e">
        <f>DAY(DATE($X$2,$AB$2,6))</f>
        <v>#VALUE!</v>
      </c>
      <c r="V11" s="90" t="e">
        <f>DAY(DATE($X$2,$AB$2,7))</f>
        <v>#VALUE!</v>
      </c>
      <c r="W11" s="88" t="e">
        <f>DAY(DATE($X$2,$AB$2,8))</f>
        <v>#VALUE!</v>
      </c>
      <c r="X11" s="89" t="e">
        <f>DAY(DATE($X$2,$AB$2,9))</f>
        <v>#VALUE!</v>
      </c>
      <c r="Y11" s="89" t="e">
        <f>DAY(DATE($X$2,$AB$2,10))</f>
        <v>#VALUE!</v>
      </c>
      <c r="Z11" s="89" t="e">
        <f>DAY(DATE($X$2,$AB$2,11))</f>
        <v>#VALUE!</v>
      </c>
      <c r="AA11" s="89" t="e">
        <f>DAY(DATE($X$2,$AB$2,12))</f>
        <v>#VALUE!</v>
      </c>
      <c r="AB11" s="89" t="e">
        <f>DAY(DATE($X$2,$AB$2,13))</f>
        <v>#VALUE!</v>
      </c>
      <c r="AC11" s="90" t="e">
        <f>DAY(DATE($X$2,$AB$2,14))</f>
        <v>#VALUE!</v>
      </c>
      <c r="AD11" s="88" t="e">
        <f>DAY(DATE($X$2,$AB$2,15))</f>
        <v>#VALUE!</v>
      </c>
      <c r="AE11" s="89" t="e">
        <f>DAY(DATE($X$2,$AB$2,16))</f>
        <v>#VALUE!</v>
      </c>
      <c r="AF11" s="89" t="e">
        <f>DAY(DATE($X$2,$AB$2,17))</f>
        <v>#VALUE!</v>
      </c>
      <c r="AG11" s="89" t="e">
        <f>DAY(DATE($X$2,$AB$2,18))</f>
        <v>#VALUE!</v>
      </c>
      <c r="AH11" s="89" t="e">
        <f>DAY(DATE($X$2,$AB$2,19))</f>
        <v>#VALUE!</v>
      </c>
      <c r="AI11" s="89" t="e">
        <f>DAY(DATE($X$2,$AB$2,20))</f>
        <v>#VALUE!</v>
      </c>
      <c r="AJ11" s="90" t="e">
        <f>DAY(DATE($X$2,$AB$2,21))</f>
        <v>#VALUE!</v>
      </c>
      <c r="AK11" s="88" t="e">
        <f>DAY(DATE($X$2,$AB$2,22))</f>
        <v>#VALUE!</v>
      </c>
      <c r="AL11" s="89" t="e">
        <f>DAY(DATE($X$2,$AB$2,23))</f>
        <v>#VALUE!</v>
      </c>
      <c r="AM11" s="89" t="e">
        <f>DAY(DATE($X$2,$AB$2,24))</f>
        <v>#VALUE!</v>
      </c>
      <c r="AN11" s="89" t="e">
        <f>DAY(DATE($X$2,$AB$2,25))</f>
        <v>#VALUE!</v>
      </c>
      <c r="AO11" s="89" t="e">
        <f>DAY(DATE($X$2,$AB$2,26))</f>
        <v>#VALUE!</v>
      </c>
      <c r="AP11" s="89" t="e">
        <f>DAY(DATE($X$2,$AB$2,27))</f>
        <v>#VALUE!</v>
      </c>
      <c r="AQ11" s="90" t="e">
        <f>DAY(DATE($X$2,$AB$2,28))</f>
        <v>#VALUE!</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t="e">
        <f>WEEKDAY(DATE($X$2,$AB$2,1))</f>
        <v>#VALUE!</v>
      </c>
      <c r="Q12" s="89" t="e">
        <f>WEEKDAY(DATE($X$2,$AB$2,2))</f>
        <v>#VALUE!</v>
      </c>
      <c r="R12" s="89" t="e">
        <f>WEEKDAY(DATE($X$2,$AB$2,3))</f>
        <v>#VALUE!</v>
      </c>
      <c r="S12" s="89" t="e">
        <f>WEEKDAY(DATE($X$2,$AB$2,4))</f>
        <v>#VALUE!</v>
      </c>
      <c r="T12" s="89" t="e">
        <f>WEEKDAY(DATE($X$2,$AB$2,5))</f>
        <v>#VALUE!</v>
      </c>
      <c r="U12" s="89" t="e">
        <f>WEEKDAY(DATE($X$2,$AB$2,6))</f>
        <v>#VALUE!</v>
      </c>
      <c r="V12" s="90" t="e">
        <f>WEEKDAY(DATE($X$2,$AB$2,7))</f>
        <v>#VALUE!</v>
      </c>
      <c r="W12" s="88" t="e">
        <f>WEEKDAY(DATE($X$2,$AB$2,8))</f>
        <v>#VALUE!</v>
      </c>
      <c r="X12" s="89" t="e">
        <f>WEEKDAY(DATE($X$2,$AB$2,9))</f>
        <v>#VALUE!</v>
      </c>
      <c r="Y12" s="89" t="e">
        <f>WEEKDAY(DATE($X$2,$AB$2,10))</f>
        <v>#VALUE!</v>
      </c>
      <c r="Z12" s="89" t="e">
        <f>WEEKDAY(DATE($X$2,$AB$2,11))</f>
        <v>#VALUE!</v>
      </c>
      <c r="AA12" s="89" t="e">
        <f>WEEKDAY(DATE($X$2,$AB$2,12))</f>
        <v>#VALUE!</v>
      </c>
      <c r="AB12" s="89" t="e">
        <f>WEEKDAY(DATE($X$2,$AB$2,13))</f>
        <v>#VALUE!</v>
      </c>
      <c r="AC12" s="90" t="e">
        <f>WEEKDAY(DATE($X$2,$AB$2,14))</f>
        <v>#VALUE!</v>
      </c>
      <c r="AD12" s="88" t="e">
        <f>WEEKDAY(DATE($X$2,$AB$2,15))</f>
        <v>#VALUE!</v>
      </c>
      <c r="AE12" s="89" t="e">
        <f>WEEKDAY(DATE($X$2,$AB$2,16))</f>
        <v>#VALUE!</v>
      </c>
      <c r="AF12" s="89" t="e">
        <f>WEEKDAY(DATE($X$2,$AB$2,17))</f>
        <v>#VALUE!</v>
      </c>
      <c r="AG12" s="89" t="e">
        <f>WEEKDAY(DATE($X$2,$AB$2,18))</f>
        <v>#VALUE!</v>
      </c>
      <c r="AH12" s="89" t="e">
        <f>WEEKDAY(DATE($X$2,$AB$2,19))</f>
        <v>#VALUE!</v>
      </c>
      <c r="AI12" s="89" t="e">
        <f>WEEKDAY(DATE($X$2,$AB$2,20))</f>
        <v>#VALUE!</v>
      </c>
      <c r="AJ12" s="90" t="e">
        <f>WEEKDAY(DATE($X$2,$AB$2,21))</f>
        <v>#VALUE!</v>
      </c>
      <c r="AK12" s="88" t="e">
        <f>WEEKDAY(DATE($X$2,$AB$2,22))</f>
        <v>#VALUE!</v>
      </c>
      <c r="AL12" s="89" t="e">
        <f>WEEKDAY(DATE($X$2,$AB$2,23))</f>
        <v>#VALUE!</v>
      </c>
      <c r="AM12" s="89" t="e">
        <f>WEEKDAY(DATE($X$2,$AB$2,24))</f>
        <v>#VALUE!</v>
      </c>
      <c r="AN12" s="89" t="e">
        <f>WEEKDAY(DATE($X$2,$AB$2,25))</f>
        <v>#VALUE!</v>
      </c>
      <c r="AO12" s="89" t="e">
        <f>WEEKDAY(DATE($X$2,$AB$2,26))</f>
        <v>#VALUE!</v>
      </c>
      <c r="AP12" s="89" t="e">
        <f>WEEKDAY(DATE($X$2,$AB$2,27))</f>
        <v>#VALUE!</v>
      </c>
      <c r="AQ12" s="90" t="e">
        <f>WEEKDAY(DATE($X$2,$AB$2,28))</f>
        <v>#VALUE!</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e">
        <f>IF(P12=1,"日",IF(P12=2,"月",IF(P12=3,"火",IF(P12=4,"水",IF(P12=5,"木",IF(P12=6,"金","土"))))))</f>
        <v>#VALUE!</v>
      </c>
      <c r="Q13" s="92" t="e">
        <f t="shared" ref="Q13:V13" si="0">IF(Q12=1,"日",IF(Q12=2,"月",IF(Q12=3,"火",IF(Q12=4,"水",IF(Q12=5,"木",IF(Q12=6,"金","土"))))))</f>
        <v>#VALUE!</v>
      </c>
      <c r="R13" s="92" t="e">
        <f t="shared" si="0"/>
        <v>#VALUE!</v>
      </c>
      <c r="S13" s="92" t="e">
        <f t="shared" si="0"/>
        <v>#VALUE!</v>
      </c>
      <c r="T13" s="92" t="e">
        <f t="shared" si="0"/>
        <v>#VALUE!</v>
      </c>
      <c r="U13" s="92" t="e">
        <f t="shared" si="0"/>
        <v>#VALUE!</v>
      </c>
      <c r="V13" s="93" t="e">
        <f t="shared" si="0"/>
        <v>#VALUE!</v>
      </c>
      <c r="W13" s="91" t="e">
        <f t="shared" ref="W13" si="1">IF(W12=1,"日",IF(W12=2,"月",IF(W12=3,"火",IF(W12=4,"水",IF(W12=5,"木",IF(W12=6,"金","土"))))))</f>
        <v>#VALUE!</v>
      </c>
      <c r="X13" s="92" t="e">
        <f t="shared" ref="X13" si="2">IF(X12=1,"日",IF(X12=2,"月",IF(X12=3,"火",IF(X12=4,"水",IF(X12=5,"木",IF(X12=6,"金","土"))))))</f>
        <v>#VALUE!</v>
      </c>
      <c r="Y13" s="92" t="e">
        <f t="shared" ref="Y13" si="3">IF(Y12=1,"日",IF(Y12=2,"月",IF(Y12=3,"火",IF(Y12=4,"水",IF(Y12=5,"木",IF(Y12=6,"金","土"))))))</f>
        <v>#VALUE!</v>
      </c>
      <c r="Z13" s="92" t="e">
        <f t="shared" ref="Z13" si="4">IF(Z12=1,"日",IF(Z12=2,"月",IF(Z12=3,"火",IF(Z12=4,"水",IF(Z12=5,"木",IF(Z12=6,"金","土"))))))</f>
        <v>#VALUE!</v>
      </c>
      <c r="AA13" s="92" t="e">
        <f t="shared" ref="AA13" si="5">IF(AA12=1,"日",IF(AA12=2,"月",IF(AA12=3,"火",IF(AA12=4,"水",IF(AA12=5,"木",IF(AA12=6,"金","土"))))))</f>
        <v>#VALUE!</v>
      </c>
      <c r="AB13" s="92" t="e">
        <f t="shared" ref="AB13" si="6">IF(AB12=1,"日",IF(AB12=2,"月",IF(AB12=3,"火",IF(AB12=4,"水",IF(AB12=5,"木",IF(AB12=6,"金","土"))))))</f>
        <v>#VALUE!</v>
      </c>
      <c r="AC13" s="93" t="e">
        <f t="shared" ref="AC13" si="7">IF(AC12=1,"日",IF(AC12=2,"月",IF(AC12=3,"火",IF(AC12=4,"水",IF(AC12=5,"木",IF(AC12=6,"金","土"))))))</f>
        <v>#VALUE!</v>
      </c>
      <c r="AD13" s="91" t="e">
        <f t="shared" ref="AD13" si="8">IF(AD12=1,"日",IF(AD12=2,"月",IF(AD12=3,"火",IF(AD12=4,"水",IF(AD12=5,"木",IF(AD12=6,"金","土"))))))</f>
        <v>#VALUE!</v>
      </c>
      <c r="AE13" s="92" t="e">
        <f t="shared" ref="AE13" si="9">IF(AE12=1,"日",IF(AE12=2,"月",IF(AE12=3,"火",IF(AE12=4,"水",IF(AE12=5,"木",IF(AE12=6,"金","土"))))))</f>
        <v>#VALUE!</v>
      </c>
      <c r="AF13" s="92" t="e">
        <f t="shared" ref="AF13" si="10">IF(AF12=1,"日",IF(AF12=2,"月",IF(AF12=3,"火",IF(AF12=4,"水",IF(AF12=5,"木",IF(AF12=6,"金","土"))))))</f>
        <v>#VALUE!</v>
      </c>
      <c r="AG13" s="92" t="e">
        <f t="shared" ref="AG13" si="11">IF(AG12=1,"日",IF(AG12=2,"月",IF(AG12=3,"火",IF(AG12=4,"水",IF(AG12=5,"木",IF(AG12=6,"金","土"))))))</f>
        <v>#VALUE!</v>
      </c>
      <c r="AH13" s="92" t="e">
        <f t="shared" ref="AH13" si="12">IF(AH12=1,"日",IF(AH12=2,"月",IF(AH12=3,"火",IF(AH12=4,"水",IF(AH12=5,"木",IF(AH12=6,"金","土"))))))</f>
        <v>#VALUE!</v>
      </c>
      <c r="AI13" s="92" t="e">
        <f t="shared" ref="AI13" si="13">IF(AI12=1,"日",IF(AI12=2,"月",IF(AI12=3,"火",IF(AI12=4,"水",IF(AI12=5,"木",IF(AI12=6,"金","土"))))))</f>
        <v>#VALUE!</v>
      </c>
      <c r="AJ13" s="93" t="e">
        <f t="shared" ref="AJ13" si="14">IF(AJ12=1,"日",IF(AJ12=2,"月",IF(AJ12=3,"火",IF(AJ12=4,"水",IF(AJ12=5,"木",IF(AJ12=6,"金","土"))))))</f>
        <v>#VALUE!</v>
      </c>
      <c r="AK13" s="91" t="e">
        <f t="shared" ref="AK13" si="15">IF(AK12=1,"日",IF(AK12=2,"月",IF(AK12=3,"火",IF(AK12=4,"水",IF(AK12=5,"木",IF(AK12=6,"金","土"))))))</f>
        <v>#VALUE!</v>
      </c>
      <c r="AL13" s="92" t="e">
        <f t="shared" ref="AL13" si="16">IF(AL12=1,"日",IF(AL12=2,"月",IF(AL12=3,"火",IF(AL12=4,"水",IF(AL12=5,"木",IF(AL12=6,"金","土"))))))</f>
        <v>#VALUE!</v>
      </c>
      <c r="AM13" s="92" t="e">
        <f t="shared" ref="AM13" si="17">IF(AM12=1,"日",IF(AM12=2,"月",IF(AM12=3,"火",IF(AM12=4,"水",IF(AM12=5,"木",IF(AM12=6,"金","土"))))))</f>
        <v>#VALUE!</v>
      </c>
      <c r="AN13" s="92" t="e">
        <f t="shared" ref="AN13" si="18">IF(AN12=1,"日",IF(AN12=2,"月",IF(AN12=3,"火",IF(AN12=4,"水",IF(AN12=5,"木",IF(AN12=6,"金","土"))))))</f>
        <v>#VALUE!</v>
      </c>
      <c r="AO13" s="92" t="e">
        <f t="shared" ref="AO13" si="19">IF(AO12=1,"日",IF(AO12=2,"月",IF(AO12=3,"火",IF(AO12=4,"水",IF(AO12=5,"木",IF(AO12=6,"金","土"))))))</f>
        <v>#VALUE!</v>
      </c>
      <c r="AP13" s="92" t="e">
        <f t="shared" ref="AP13" si="20">IF(AP12=1,"日",IF(AP12=2,"月",IF(AP12=3,"火",IF(AP12=4,"水",IF(AP12=5,"木",IF(AP12=6,"金","土"))))))</f>
        <v>#VALUE!</v>
      </c>
      <c r="AQ13" s="93" t="e">
        <f t="shared" ref="AQ13" si="21">IF(AQ12=1,"日",IF(AQ12=2,"月",IF(AQ12=3,"火",IF(AQ12=4,"水",IF(AQ12=5,"木",IF(AQ12=6,"金","土"))))))</f>
        <v>#VALUE!</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t="str">
        <f>IF($AZ$3="４週",SUM(P14:AQ14),IF($AZ$3="暦月",SUM(P14:AT14),""))</f>
        <v/>
      </c>
      <c r="AV14" s="234"/>
      <c r="AW14" s="235" t="str">
        <f t="shared" ref="AW14:AW31" si="22">IF($AZ$3="４週",AU14/4,IF($AZ$3="暦月",AU14/($AZ$7/7),""))</f>
        <v/>
      </c>
      <c r="AX14" s="236"/>
      <c r="AY14" s="220"/>
      <c r="AZ14" s="221"/>
      <c r="BA14" s="221"/>
      <c r="BB14" s="221"/>
      <c r="BC14" s="221"/>
      <c r="BD14" s="222"/>
    </row>
    <row r="15" spans="1:57" ht="39.950000000000003" customHeight="1" x14ac:dyDescent="0.4">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t="str">
        <f>IF($AZ$3="４週",SUM(P15:AQ15),IF($AZ$3="暦月",SUM(P15:AT15),""))</f>
        <v/>
      </c>
      <c r="AV15" s="217"/>
      <c r="AW15" s="218" t="str">
        <f t="shared" si="22"/>
        <v/>
      </c>
      <c r="AX15" s="219"/>
      <c r="AY15" s="186"/>
      <c r="AZ15" s="187"/>
      <c r="BA15" s="187"/>
      <c r="BB15" s="187"/>
      <c r="BC15" s="187"/>
      <c r="BD15" s="188"/>
    </row>
    <row r="16" spans="1:57" ht="39.950000000000003" customHeight="1" x14ac:dyDescent="0.4">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t="str">
        <f>IF($AZ$3="４週",SUM(P16:AQ16),IF($AZ$3="暦月",SUM(P16:AT16),""))</f>
        <v/>
      </c>
      <c r="AV16" s="217"/>
      <c r="AW16" s="218" t="str">
        <f t="shared" si="22"/>
        <v/>
      </c>
      <c r="AX16" s="219"/>
      <c r="AY16" s="186"/>
      <c r="AZ16" s="187"/>
      <c r="BA16" s="187"/>
      <c r="BB16" s="187"/>
      <c r="BC16" s="187"/>
      <c r="BD16" s="188"/>
    </row>
    <row r="17" spans="1:56" ht="39.950000000000003" customHeight="1" x14ac:dyDescent="0.4">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t="str">
        <f>IF($AZ$3="４週",SUM(P17:AQ17),IF($AZ$3="暦月",SUM(P17:AT17),""))</f>
        <v/>
      </c>
      <c r="AV17" s="217"/>
      <c r="AW17" s="218" t="str">
        <f t="shared" si="22"/>
        <v/>
      </c>
      <c r="AX17" s="219"/>
      <c r="AY17" s="186"/>
      <c r="AZ17" s="187"/>
      <c r="BA17" s="187"/>
      <c r="BB17" s="187"/>
      <c r="BC17" s="187"/>
      <c r="BD17" s="188"/>
    </row>
    <row r="18" spans="1:56" ht="39.950000000000003" customHeight="1" x14ac:dyDescent="0.4">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t="str">
        <f t="shared" ref="AU18:AU31" si="24">IF($AZ$3="４週",SUM(P18:AQ18),IF($AZ$3="暦月",SUM(P18:AT18),""))</f>
        <v/>
      </c>
      <c r="AV18" s="217"/>
      <c r="AW18" s="218" t="str">
        <f t="shared" si="22"/>
        <v/>
      </c>
      <c r="AX18" s="219"/>
      <c r="AY18" s="186"/>
      <c r="AZ18" s="187"/>
      <c r="BA18" s="187"/>
      <c r="BB18" s="187"/>
      <c r="BC18" s="187"/>
      <c r="BD18" s="188"/>
    </row>
    <row r="19" spans="1:56" ht="39.950000000000003" customHeight="1" x14ac:dyDescent="0.4">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t="str">
        <f t="shared" si="24"/>
        <v/>
      </c>
      <c r="AV19" s="217"/>
      <c r="AW19" s="218" t="str">
        <f t="shared" si="22"/>
        <v/>
      </c>
      <c r="AX19" s="219"/>
      <c r="AY19" s="186"/>
      <c r="AZ19" s="187"/>
      <c r="BA19" s="187"/>
      <c r="BB19" s="187"/>
      <c r="BC19" s="187"/>
      <c r="BD19" s="188"/>
    </row>
    <row r="20" spans="1:56" ht="39.950000000000003" customHeight="1" x14ac:dyDescent="0.4">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t="str">
        <f>IF($AZ$3="４週",SUM(P20:AQ20),IF($AZ$3="暦月",SUM(P20:AT20),""))</f>
        <v/>
      </c>
      <c r="AV20" s="217"/>
      <c r="AW20" s="218" t="str">
        <f t="shared" si="22"/>
        <v/>
      </c>
      <c r="AX20" s="219"/>
      <c r="AY20" s="186"/>
      <c r="AZ20" s="187"/>
      <c r="BA20" s="187"/>
      <c r="BB20" s="187"/>
      <c r="BC20" s="187"/>
      <c r="BD20" s="188"/>
    </row>
    <row r="21" spans="1:56" ht="39.950000000000003" customHeight="1" x14ac:dyDescent="0.4">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t="str">
        <f t="shared" si="24"/>
        <v/>
      </c>
      <c r="AV21" s="217"/>
      <c r="AW21" s="218" t="str">
        <f t="shared" si="22"/>
        <v/>
      </c>
      <c r="AX21" s="219"/>
      <c r="AY21" s="186"/>
      <c r="AZ21" s="187"/>
      <c r="BA21" s="187"/>
      <c r="BB21" s="187"/>
      <c r="BC21" s="187"/>
      <c r="BD21" s="188"/>
    </row>
    <row r="22" spans="1:56" ht="39.950000000000003" customHeight="1" x14ac:dyDescent="0.4">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t="str">
        <f t="shared" si="24"/>
        <v/>
      </c>
      <c r="AV22" s="217"/>
      <c r="AW22" s="218" t="str">
        <f t="shared" si="22"/>
        <v/>
      </c>
      <c r="AX22" s="219"/>
      <c r="AY22" s="186"/>
      <c r="AZ22" s="187"/>
      <c r="BA22" s="187"/>
      <c r="BB22" s="187"/>
      <c r="BC22" s="187"/>
      <c r="BD22" s="188"/>
    </row>
    <row r="23" spans="1:56" ht="39.950000000000003" customHeight="1" x14ac:dyDescent="0.4">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t="str">
        <f t="shared" si="24"/>
        <v/>
      </c>
      <c r="AV23" s="217"/>
      <c r="AW23" s="218" t="str">
        <f t="shared" si="22"/>
        <v/>
      </c>
      <c r="AX23" s="219"/>
      <c r="AY23" s="186"/>
      <c r="AZ23" s="187"/>
      <c r="BA23" s="187"/>
      <c r="BB23" s="187"/>
      <c r="BC23" s="187"/>
      <c r="BD23" s="188"/>
    </row>
    <row r="24" spans="1:56" ht="39.950000000000003" customHeight="1" x14ac:dyDescent="0.4">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t="str">
        <f t="shared" si="24"/>
        <v/>
      </c>
      <c r="AV24" s="217"/>
      <c r="AW24" s="218" t="str">
        <f t="shared" si="22"/>
        <v/>
      </c>
      <c r="AX24" s="219"/>
      <c r="AY24" s="186"/>
      <c r="AZ24" s="187"/>
      <c r="BA24" s="187"/>
      <c r="BB24" s="187"/>
      <c r="BC24" s="187"/>
      <c r="BD24" s="188"/>
    </row>
    <row r="25" spans="1:56" ht="39.950000000000003" customHeight="1" x14ac:dyDescent="0.4">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t="str">
        <f t="shared" si="24"/>
        <v/>
      </c>
      <c r="AV25" s="217"/>
      <c r="AW25" s="218" t="str">
        <f t="shared" si="22"/>
        <v/>
      </c>
      <c r="AX25" s="219"/>
      <c r="AY25" s="186"/>
      <c r="AZ25" s="187"/>
      <c r="BA25" s="187"/>
      <c r="BB25" s="187"/>
      <c r="BC25" s="187"/>
      <c r="BD25" s="188"/>
    </row>
    <row r="26" spans="1:56" ht="39.950000000000003" customHeight="1" x14ac:dyDescent="0.4">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t="str">
        <f t="shared" si="24"/>
        <v/>
      </c>
      <c r="AV26" s="217"/>
      <c r="AW26" s="218" t="str">
        <f t="shared" si="22"/>
        <v/>
      </c>
      <c r="AX26" s="219"/>
      <c r="AY26" s="186"/>
      <c r="AZ26" s="187"/>
      <c r="BA26" s="187"/>
      <c r="BB26" s="187"/>
      <c r="BC26" s="187"/>
      <c r="BD26" s="188"/>
    </row>
    <row r="27" spans="1:56" ht="39.950000000000003" customHeight="1" x14ac:dyDescent="0.4">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t="str">
        <f t="shared" si="24"/>
        <v/>
      </c>
      <c r="AV27" s="217"/>
      <c r="AW27" s="218" t="str">
        <f t="shared" si="22"/>
        <v/>
      </c>
      <c r="AX27" s="219"/>
      <c r="AY27" s="186"/>
      <c r="AZ27" s="187"/>
      <c r="BA27" s="187"/>
      <c r="BB27" s="187"/>
      <c r="BC27" s="187"/>
      <c r="BD27" s="188"/>
    </row>
    <row r="28" spans="1:56" ht="39.950000000000003" customHeight="1" x14ac:dyDescent="0.4">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t="str">
        <f t="shared" si="24"/>
        <v/>
      </c>
      <c r="AV28" s="217"/>
      <c r="AW28" s="218" t="str">
        <f t="shared" si="22"/>
        <v/>
      </c>
      <c r="AX28" s="219"/>
      <c r="AY28" s="186"/>
      <c r="AZ28" s="187"/>
      <c r="BA28" s="187"/>
      <c r="BB28" s="187"/>
      <c r="BC28" s="187"/>
      <c r="BD28" s="188"/>
    </row>
    <row r="29" spans="1:56" ht="39.950000000000003" customHeight="1" x14ac:dyDescent="0.4">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t="str">
        <f t="shared" si="24"/>
        <v/>
      </c>
      <c r="AV29" s="217"/>
      <c r="AW29" s="218" t="str">
        <f t="shared" si="22"/>
        <v/>
      </c>
      <c r="AX29" s="219"/>
      <c r="AY29" s="186"/>
      <c r="AZ29" s="187"/>
      <c r="BA29" s="187"/>
      <c r="BB29" s="187"/>
      <c r="BC29" s="187"/>
      <c r="BD29" s="188"/>
    </row>
    <row r="30" spans="1:56" ht="39.950000000000003" customHeight="1" x14ac:dyDescent="0.4">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t="str">
        <f t="shared" si="24"/>
        <v/>
      </c>
      <c r="AV30" s="217"/>
      <c r="AW30" s="218" t="str">
        <f t="shared" si="22"/>
        <v/>
      </c>
      <c r="AX30" s="219"/>
      <c r="AY30" s="186"/>
      <c r="AZ30" s="187"/>
      <c r="BA30" s="187"/>
      <c r="BB30" s="187"/>
      <c r="BC30" s="187"/>
      <c r="BD30" s="188"/>
    </row>
    <row r="31" spans="1:56" ht="39.950000000000003" customHeight="1" thickBot="1" x14ac:dyDescent="0.4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t="str">
        <f t="shared" si="24"/>
        <v/>
      </c>
      <c r="AV31" s="200"/>
      <c r="AW31" s="201" t="str">
        <f t="shared" si="22"/>
        <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124</v>
      </c>
      <c r="C33" s="98"/>
      <c r="D33" s="98"/>
      <c r="E33" s="98"/>
      <c r="F33" s="98"/>
      <c r="G33" s="98"/>
      <c r="H33" s="98"/>
      <c r="I33" s="98"/>
      <c r="J33" s="98"/>
      <c r="K33" s="98"/>
      <c r="L33" s="99"/>
      <c r="M33" s="98"/>
      <c r="N33" s="98"/>
      <c r="O33" s="98"/>
      <c r="P33" s="98"/>
      <c r="Q33" s="98"/>
      <c r="R33" s="98"/>
      <c r="S33" s="98"/>
      <c r="T33" s="98" t="s">
        <v>69</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68</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85</v>
      </c>
      <c r="J42" s="168" t="s">
        <v>86</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0</v>
      </c>
      <c r="D45" s="171"/>
      <c r="E45" s="171"/>
      <c r="F45" s="172"/>
      <c r="G45" s="145" t="s">
        <v>28</v>
      </c>
      <c r="H45" s="159">
        <f>IF($J$42="週",$AV$5,$AZ$5)</f>
        <v>0</v>
      </c>
      <c r="I45" s="160"/>
      <c r="J45" s="160"/>
      <c r="K45" s="161"/>
      <c r="L45" s="145" t="s">
        <v>29</v>
      </c>
      <c r="M45" s="162" t="e">
        <f>ROUNDDOWN(C45/H45,1)</f>
        <v>#DIV/0!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70</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113</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0</v>
      </c>
      <c r="D50" s="160"/>
      <c r="E50" s="160"/>
      <c r="F50" s="161"/>
      <c r="G50" s="145" t="s">
        <v>77</v>
      </c>
      <c r="H50" s="162" t="e">
        <f>M45</f>
        <v>#DIV/0!</v>
      </c>
      <c r="I50" s="163"/>
      <c r="J50" s="163"/>
      <c r="K50" s="164"/>
      <c r="L50" s="145" t="s">
        <v>29</v>
      </c>
      <c r="M50" s="165" t="e">
        <f>ROUNDDOWN(C50+H50,1)</f>
        <v>#DIV/0!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50" zoomScaleNormal="5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137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102</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c r="V2" s="274"/>
      <c r="W2" s="39" t="s">
        <v>16</v>
      </c>
      <c r="X2" s="275" t="str">
        <f>IF(U2=0,"",YEAR(DATE(2018+U2,1,1)))</f>
        <v/>
      </c>
      <c r="Y2" s="275"/>
      <c r="Z2" s="41" t="s">
        <v>20</v>
      </c>
      <c r="AA2" s="41" t="s">
        <v>21</v>
      </c>
      <c r="AB2" s="274"/>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71</v>
      </c>
      <c r="AZ3" s="276"/>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89</v>
      </c>
      <c r="AZ4" s="276"/>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c r="AW5" s="268"/>
      <c r="AX5" s="61" t="s">
        <v>23</v>
      </c>
      <c r="AY5" s="60"/>
      <c r="AZ5" s="267"/>
      <c r="BA5" s="268"/>
      <c r="BB5" s="61" t="s">
        <v>80</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116</v>
      </c>
      <c r="AR6" s="60"/>
      <c r="AS6" s="155"/>
      <c r="AT6" s="155"/>
      <c r="AU6" s="155"/>
      <c r="AV6" s="60"/>
      <c r="AW6" s="60"/>
      <c r="AX6" s="156"/>
      <c r="AY6" s="60"/>
      <c r="AZ6" s="267"/>
      <c r="BA6" s="268"/>
      <c r="BB6" s="157" t="s">
        <v>115</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t="e">
        <f>DAY(EOMONTH(DATE(X2,AB2,1),0))</f>
        <v>#VALUE!</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117</v>
      </c>
      <c r="D9" s="254"/>
      <c r="E9" s="259" t="s">
        <v>118</v>
      </c>
      <c r="F9" s="254"/>
      <c r="G9" s="259" t="s">
        <v>119</v>
      </c>
      <c r="H9" s="253"/>
      <c r="I9" s="253"/>
      <c r="J9" s="253"/>
      <c r="K9" s="254"/>
      <c r="L9" s="259" t="s">
        <v>120</v>
      </c>
      <c r="M9" s="253"/>
      <c r="N9" s="253"/>
      <c r="O9" s="262"/>
      <c r="P9" s="265" t="s">
        <v>121</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(11)1か月の勤務時間数合計</v>
      </c>
      <c r="AV9" s="238"/>
      <c r="AW9" s="237" t="s">
        <v>122</v>
      </c>
      <c r="AX9" s="238"/>
      <c r="AY9" s="245" t="s">
        <v>123</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t="e">
        <f>DAY(DATE($X$2,$AB$2,1))</f>
        <v>#VALUE!</v>
      </c>
      <c r="Q11" s="89" t="e">
        <f>DAY(DATE($X$2,$AB$2,2))</f>
        <v>#VALUE!</v>
      </c>
      <c r="R11" s="89" t="e">
        <f>DAY(DATE($X$2,$AB$2,3))</f>
        <v>#VALUE!</v>
      </c>
      <c r="S11" s="89" t="e">
        <f>DAY(DATE($X$2,$AB$2,4))</f>
        <v>#VALUE!</v>
      </c>
      <c r="T11" s="89" t="e">
        <f>DAY(DATE($X$2,$AB$2,5))</f>
        <v>#VALUE!</v>
      </c>
      <c r="U11" s="89" t="e">
        <f>DAY(DATE($X$2,$AB$2,6))</f>
        <v>#VALUE!</v>
      </c>
      <c r="V11" s="90" t="e">
        <f>DAY(DATE($X$2,$AB$2,7))</f>
        <v>#VALUE!</v>
      </c>
      <c r="W11" s="88" t="e">
        <f>DAY(DATE($X$2,$AB$2,8))</f>
        <v>#VALUE!</v>
      </c>
      <c r="X11" s="89" t="e">
        <f>DAY(DATE($X$2,$AB$2,9))</f>
        <v>#VALUE!</v>
      </c>
      <c r="Y11" s="89" t="e">
        <f>DAY(DATE($X$2,$AB$2,10))</f>
        <v>#VALUE!</v>
      </c>
      <c r="Z11" s="89" t="e">
        <f>DAY(DATE($X$2,$AB$2,11))</f>
        <v>#VALUE!</v>
      </c>
      <c r="AA11" s="89" t="e">
        <f>DAY(DATE($X$2,$AB$2,12))</f>
        <v>#VALUE!</v>
      </c>
      <c r="AB11" s="89" t="e">
        <f>DAY(DATE($X$2,$AB$2,13))</f>
        <v>#VALUE!</v>
      </c>
      <c r="AC11" s="90" t="e">
        <f>DAY(DATE($X$2,$AB$2,14))</f>
        <v>#VALUE!</v>
      </c>
      <c r="AD11" s="88" t="e">
        <f>DAY(DATE($X$2,$AB$2,15))</f>
        <v>#VALUE!</v>
      </c>
      <c r="AE11" s="89" t="e">
        <f>DAY(DATE($X$2,$AB$2,16))</f>
        <v>#VALUE!</v>
      </c>
      <c r="AF11" s="89" t="e">
        <f>DAY(DATE($X$2,$AB$2,17))</f>
        <v>#VALUE!</v>
      </c>
      <c r="AG11" s="89" t="e">
        <f>DAY(DATE($X$2,$AB$2,18))</f>
        <v>#VALUE!</v>
      </c>
      <c r="AH11" s="89" t="e">
        <f>DAY(DATE($X$2,$AB$2,19))</f>
        <v>#VALUE!</v>
      </c>
      <c r="AI11" s="89" t="e">
        <f>DAY(DATE($X$2,$AB$2,20))</f>
        <v>#VALUE!</v>
      </c>
      <c r="AJ11" s="90" t="e">
        <f>DAY(DATE($X$2,$AB$2,21))</f>
        <v>#VALUE!</v>
      </c>
      <c r="AK11" s="88" t="e">
        <f>DAY(DATE($X$2,$AB$2,22))</f>
        <v>#VALUE!</v>
      </c>
      <c r="AL11" s="89" t="e">
        <f>DAY(DATE($X$2,$AB$2,23))</f>
        <v>#VALUE!</v>
      </c>
      <c r="AM11" s="89" t="e">
        <f>DAY(DATE($X$2,$AB$2,24))</f>
        <v>#VALUE!</v>
      </c>
      <c r="AN11" s="89" t="e">
        <f>DAY(DATE($X$2,$AB$2,25))</f>
        <v>#VALUE!</v>
      </c>
      <c r="AO11" s="89" t="e">
        <f>DAY(DATE($X$2,$AB$2,26))</f>
        <v>#VALUE!</v>
      </c>
      <c r="AP11" s="89" t="e">
        <f>DAY(DATE($X$2,$AB$2,27))</f>
        <v>#VALUE!</v>
      </c>
      <c r="AQ11" s="90" t="e">
        <f>DAY(DATE($X$2,$AB$2,28))</f>
        <v>#VALUE!</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t="e">
        <f>WEEKDAY(DATE($X$2,$AB$2,1))</f>
        <v>#VALUE!</v>
      </c>
      <c r="Q12" s="89" t="e">
        <f>WEEKDAY(DATE($X$2,$AB$2,2))</f>
        <v>#VALUE!</v>
      </c>
      <c r="R12" s="89" t="e">
        <f>WEEKDAY(DATE($X$2,$AB$2,3))</f>
        <v>#VALUE!</v>
      </c>
      <c r="S12" s="89" t="e">
        <f>WEEKDAY(DATE($X$2,$AB$2,4))</f>
        <v>#VALUE!</v>
      </c>
      <c r="T12" s="89" t="e">
        <f>WEEKDAY(DATE($X$2,$AB$2,5))</f>
        <v>#VALUE!</v>
      </c>
      <c r="U12" s="89" t="e">
        <f>WEEKDAY(DATE($X$2,$AB$2,6))</f>
        <v>#VALUE!</v>
      </c>
      <c r="V12" s="90" t="e">
        <f>WEEKDAY(DATE($X$2,$AB$2,7))</f>
        <v>#VALUE!</v>
      </c>
      <c r="W12" s="88" t="e">
        <f>WEEKDAY(DATE($X$2,$AB$2,8))</f>
        <v>#VALUE!</v>
      </c>
      <c r="X12" s="89" t="e">
        <f>WEEKDAY(DATE($X$2,$AB$2,9))</f>
        <v>#VALUE!</v>
      </c>
      <c r="Y12" s="89" t="e">
        <f>WEEKDAY(DATE($X$2,$AB$2,10))</f>
        <v>#VALUE!</v>
      </c>
      <c r="Z12" s="89" t="e">
        <f>WEEKDAY(DATE($X$2,$AB$2,11))</f>
        <v>#VALUE!</v>
      </c>
      <c r="AA12" s="89" t="e">
        <f>WEEKDAY(DATE($X$2,$AB$2,12))</f>
        <v>#VALUE!</v>
      </c>
      <c r="AB12" s="89" t="e">
        <f>WEEKDAY(DATE($X$2,$AB$2,13))</f>
        <v>#VALUE!</v>
      </c>
      <c r="AC12" s="90" t="e">
        <f>WEEKDAY(DATE($X$2,$AB$2,14))</f>
        <v>#VALUE!</v>
      </c>
      <c r="AD12" s="88" t="e">
        <f>WEEKDAY(DATE($X$2,$AB$2,15))</f>
        <v>#VALUE!</v>
      </c>
      <c r="AE12" s="89" t="e">
        <f>WEEKDAY(DATE($X$2,$AB$2,16))</f>
        <v>#VALUE!</v>
      </c>
      <c r="AF12" s="89" t="e">
        <f>WEEKDAY(DATE($X$2,$AB$2,17))</f>
        <v>#VALUE!</v>
      </c>
      <c r="AG12" s="89" t="e">
        <f>WEEKDAY(DATE($X$2,$AB$2,18))</f>
        <v>#VALUE!</v>
      </c>
      <c r="AH12" s="89" t="e">
        <f>WEEKDAY(DATE($X$2,$AB$2,19))</f>
        <v>#VALUE!</v>
      </c>
      <c r="AI12" s="89" t="e">
        <f>WEEKDAY(DATE($X$2,$AB$2,20))</f>
        <v>#VALUE!</v>
      </c>
      <c r="AJ12" s="90" t="e">
        <f>WEEKDAY(DATE($X$2,$AB$2,21))</f>
        <v>#VALUE!</v>
      </c>
      <c r="AK12" s="88" t="e">
        <f>WEEKDAY(DATE($X$2,$AB$2,22))</f>
        <v>#VALUE!</v>
      </c>
      <c r="AL12" s="89" t="e">
        <f>WEEKDAY(DATE($X$2,$AB$2,23))</f>
        <v>#VALUE!</v>
      </c>
      <c r="AM12" s="89" t="e">
        <f>WEEKDAY(DATE($X$2,$AB$2,24))</f>
        <v>#VALUE!</v>
      </c>
      <c r="AN12" s="89" t="e">
        <f>WEEKDAY(DATE($X$2,$AB$2,25))</f>
        <v>#VALUE!</v>
      </c>
      <c r="AO12" s="89" t="e">
        <f>WEEKDAY(DATE($X$2,$AB$2,26))</f>
        <v>#VALUE!</v>
      </c>
      <c r="AP12" s="89" t="e">
        <f>WEEKDAY(DATE($X$2,$AB$2,27))</f>
        <v>#VALUE!</v>
      </c>
      <c r="AQ12" s="90" t="e">
        <f>WEEKDAY(DATE($X$2,$AB$2,28))</f>
        <v>#VALUE!</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e">
        <f>IF(P12=1,"日",IF(P12=2,"月",IF(P12=3,"火",IF(P12=4,"水",IF(P12=5,"木",IF(P12=6,"金","土"))))))</f>
        <v>#VALUE!</v>
      </c>
      <c r="Q13" s="92" t="e">
        <f t="shared" ref="Q13:AQ13" si="0">IF(Q12=1,"日",IF(Q12=2,"月",IF(Q12=3,"火",IF(Q12=4,"水",IF(Q12=5,"木",IF(Q12=6,"金","土"))))))</f>
        <v>#VALUE!</v>
      </c>
      <c r="R13" s="92" t="e">
        <f t="shared" si="0"/>
        <v>#VALUE!</v>
      </c>
      <c r="S13" s="92" t="e">
        <f t="shared" si="0"/>
        <v>#VALUE!</v>
      </c>
      <c r="T13" s="92" t="e">
        <f t="shared" si="0"/>
        <v>#VALUE!</v>
      </c>
      <c r="U13" s="92" t="e">
        <f t="shared" si="0"/>
        <v>#VALUE!</v>
      </c>
      <c r="V13" s="93" t="e">
        <f t="shared" si="0"/>
        <v>#VALUE!</v>
      </c>
      <c r="W13" s="91" t="e">
        <f t="shared" si="0"/>
        <v>#VALUE!</v>
      </c>
      <c r="X13" s="92" t="e">
        <f t="shared" si="0"/>
        <v>#VALUE!</v>
      </c>
      <c r="Y13" s="92" t="e">
        <f t="shared" si="0"/>
        <v>#VALUE!</v>
      </c>
      <c r="Z13" s="92" t="e">
        <f t="shared" si="0"/>
        <v>#VALUE!</v>
      </c>
      <c r="AA13" s="92" t="e">
        <f t="shared" si="0"/>
        <v>#VALUE!</v>
      </c>
      <c r="AB13" s="92" t="e">
        <f t="shared" si="0"/>
        <v>#VALUE!</v>
      </c>
      <c r="AC13" s="93" t="e">
        <f t="shared" si="0"/>
        <v>#VALUE!</v>
      </c>
      <c r="AD13" s="91" t="e">
        <f t="shared" si="0"/>
        <v>#VALUE!</v>
      </c>
      <c r="AE13" s="92" t="e">
        <f t="shared" si="0"/>
        <v>#VALUE!</v>
      </c>
      <c r="AF13" s="92" t="e">
        <f t="shared" si="0"/>
        <v>#VALUE!</v>
      </c>
      <c r="AG13" s="92" t="e">
        <f t="shared" si="0"/>
        <v>#VALUE!</v>
      </c>
      <c r="AH13" s="92" t="e">
        <f t="shared" si="0"/>
        <v>#VALUE!</v>
      </c>
      <c r="AI13" s="92" t="e">
        <f t="shared" si="0"/>
        <v>#VALUE!</v>
      </c>
      <c r="AJ13" s="93" t="e">
        <f t="shared" si="0"/>
        <v>#VALUE!</v>
      </c>
      <c r="AK13" s="91" t="e">
        <f t="shared" si="0"/>
        <v>#VALUE!</v>
      </c>
      <c r="AL13" s="92" t="e">
        <f t="shared" si="0"/>
        <v>#VALUE!</v>
      </c>
      <c r="AM13" s="92" t="e">
        <f t="shared" si="0"/>
        <v>#VALUE!</v>
      </c>
      <c r="AN13" s="92" t="e">
        <f t="shared" si="0"/>
        <v>#VALUE!</v>
      </c>
      <c r="AO13" s="92" t="e">
        <f t="shared" si="0"/>
        <v>#VALUE!</v>
      </c>
      <c r="AP13" s="92" t="e">
        <f t="shared" si="0"/>
        <v>#VALUE!</v>
      </c>
      <c r="AQ13" s="93" t="e">
        <f t="shared" si="0"/>
        <v>#VALUE!</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50000000000003" customHeight="1" x14ac:dyDescent="0.4">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t="str">
        <f>IF($AZ$3="４週",SUM(P14:AQ14),IF($AZ$3="暦月",SUM(P14:AT14),""))</f>
        <v/>
      </c>
      <c r="AV14" s="234"/>
      <c r="AW14" s="235" t="str">
        <f t="shared" ref="AW14:AW45" si="1">IF($AZ$3="４週",AU14/4,IF($AZ$3="暦月",AU14/($AZ$7/7),""))</f>
        <v/>
      </c>
      <c r="AX14" s="236"/>
      <c r="AY14" s="220"/>
      <c r="AZ14" s="221"/>
      <c r="BA14" s="221"/>
      <c r="BB14" s="221"/>
      <c r="BC14" s="221"/>
      <c r="BD14" s="222"/>
    </row>
    <row r="15" spans="1:57" ht="39.950000000000003" customHeight="1" x14ac:dyDescent="0.4">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t="str">
        <f>IF($AZ$3="４週",SUM(P15:AQ15),IF($AZ$3="暦月",SUM(P15:AT15),""))</f>
        <v/>
      </c>
      <c r="AV15" s="217"/>
      <c r="AW15" s="218" t="str">
        <f t="shared" si="1"/>
        <v/>
      </c>
      <c r="AX15" s="219"/>
      <c r="AY15" s="186"/>
      <c r="AZ15" s="187"/>
      <c r="BA15" s="187"/>
      <c r="BB15" s="187"/>
      <c r="BC15" s="187"/>
      <c r="BD15" s="188"/>
    </row>
    <row r="16" spans="1:57" ht="39.950000000000003" customHeight="1" x14ac:dyDescent="0.4">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t="str">
        <f>IF($AZ$3="４週",SUM(P16:AQ16),IF($AZ$3="暦月",SUM(P16:AT16),""))</f>
        <v/>
      </c>
      <c r="AV16" s="217"/>
      <c r="AW16" s="218" t="str">
        <f t="shared" si="1"/>
        <v/>
      </c>
      <c r="AX16" s="219"/>
      <c r="AY16" s="186"/>
      <c r="AZ16" s="187"/>
      <c r="BA16" s="187"/>
      <c r="BB16" s="187"/>
      <c r="BC16" s="187"/>
      <c r="BD16" s="188"/>
    </row>
    <row r="17" spans="1:56" ht="39.950000000000003" customHeight="1" x14ac:dyDescent="0.4">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t="str">
        <f>IF($AZ$3="４週",SUM(P17:AQ17),IF($AZ$3="暦月",SUM(P17:AT17),""))</f>
        <v/>
      </c>
      <c r="AV17" s="217"/>
      <c r="AW17" s="218" t="str">
        <f t="shared" si="1"/>
        <v/>
      </c>
      <c r="AX17" s="219"/>
      <c r="AY17" s="186"/>
      <c r="AZ17" s="187"/>
      <c r="BA17" s="187"/>
      <c r="BB17" s="187"/>
      <c r="BC17" s="187"/>
      <c r="BD17" s="188"/>
    </row>
    <row r="18" spans="1:56" ht="39.950000000000003" customHeight="1" x14ac:dyDescent="0.4">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t="str">
        <f t="shared" ref="AU18:AU113" si="3">IF($AZ$3="４週",SUM(P18:AQ18),IF($AZ$3="暦月",SUM(P18:AT18),""))</f>
        <v/>
      </c>
      <c r="AV18" s="217"/>
      <c r="AW18" s="218" t="str">
        <f t="shared" si="1"/>
        <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t="str">
        <f t="shared" si="3"/>
        <v/>
      </c>
      <c r="AV19" s="217"/>
      <c r="AW19" s="218" t="str">
        <f t="shared" si="1"/>
        <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t="str">
        <f>IF($AZ$3="４週",SUM(P20:AQ20),IF($AZ$3="暦月",SUM(P20:AT20),""))</f>
        <v/>
      </c>
      <c r="AV20" s="217"/>
      <c r="AW20" s="218" t="str">
        <f t="shared" si="1"/>
        <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t="str">
        <f t="shared" si="3"/>
        <v/>
      </c>
      <c r="AV21" s="217"/>
      <c r="AW21" s="218" t="str">
        <f t="shared" si="1"/>
        <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t="str">
        <f t="shared" si="3"/>
        <v/>
      </c>
      <c r="AV22" s="217"/>
      <c r="AW22" s="218" t="str">
        <f t="shared" si="1"/>
        <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t="str">
        <f t="shared" si="3"/>
        <v/>
      </c>
      <c r="AV23" s="217"/>
      <c r="AW23" s="218" t="str">
        <f t="shared" si="1"/>
        <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t="str">
        <f t="shared" si="3"/>
        <v/>
      </c>
      <c r="AV24" s="217"/>
      <c r="AW24" s="218" t="str">
        <f t="shared" si="1"/>
        <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t="str">
        <f t="shared" si="3"/>
        <v/>
      </c>
      <c r="AV25" s="217"/>
      <c r="AW25" s="218" t="str">
        <f t="shared" si="1"/>
        <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t="str">
        <f t="shared" si="3"/>
        <v/>
      </c>
      <c r="AV26" s="217"/>
      <c r="AW26" s="218" t="str">
        <f t="shared" si="1"/>
        <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t="str">
        <f t="shared" si="3"/>
        <v/>
      </c>
      <c r="AV27" s="217"/>
      <c r="AW27" s="218" t="str">
        <f t="shared" si="1"/>
        <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t="str">
        <f t="shared" si="3"/>
        <v/>
      </c>
      <c r="AV28" s="217"/>
      <c r="AW28" s="218" t="str">
        <f t="shared" si="1"/>
        <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t="str">
        <f t="shared" si="3"/>
        <v/>
      </c>
      <c r="AV29" s="217"/>
      <c r="AW29" s="218" t="str">
        <f t="shared" si="1"/>
        <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t="str">
        <f t="shared" si="3"/>
        <v/>
      </c>
      <c r="AV30" s="217"/>
      <c r="AW30" s="218" t="str">
        <f t="shared" si="1"/>
        <v/>
      </c>
      <c r="AX30" s="219"/>
      <c r="AY30" s="186"/>
      <c r="AZ30" s="187"/>
      <c r="BA30" s="187"/>
      <c r="BB30" s="187"/>
      <c r="BC30" s="187"/>
      <c r="BD30" s="188"/>
    </row>
    <row r="31" spans="1:56" ht="39.950000000000003" customHeight="1" x14ac:dyDescent="0.4">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t="str">
        <f t="shared" ref="AU31" si="5">IF($AZ$3="４週",SUM(P31:AQ31),IF($AZ$3="暦月",SUM(P31:AT31),""))</f>
        <v/>
      </c>
      <c r="AV31" s="217"/>
      <c r="AW31" s="218" t="str">
        <f t="shared" si="1"/>
        <v/>
      </c>
      <c r="AX31" s="219"/>
      <c r="AY31" s="186"/>
      <c r="AZ31" s="187"/>
      <c r="BA31" s="187"/>
      <c r="BB31" s="187"/>
      <c r="BC31" s="187"/>
      <c r="BD31" s="188"/>
    </row>
    <row r="32" spans="1:56" ht="39.950000000000003" customHeight="1" x14ac:dyDescent="0.4">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t="str">
        <f t="shared" ref="AU32:AU95" si="6">IF($AZ$3="４週",SUM(P32:AQ32),IF($AZ$3="暦月",SUM(P32:AT32),""))</f>
        <v/>
      </c>
      <c r="AV32" s="217"/>
      <c r="AW32" s="218" t="str">
        <f t="shared" si="1"/>
        <v/>
      </c>
      <c r="AX32" s="219"/>
      <c r="AY32" s="186"/>
      <c r="AZ32" s="187"/>
      <c r="BA32" s="187"/>
      <c r="BB32" s="187"/>
      <c r="BC32" s="187"/>
      <c r="BD32" s="188"/>
    </row>
    <row r="33" spans="1:56" ht="39.950000000000003" customHeight="1" x14ac:dyDescent="0.4">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t="str">
        <f t="shared" si="6"/>
        <v/>
      </c>
      <c r="AV33" s="217"/>
      <c r="AW33" s="218" t="str">
        <f t="shared" si="1"/>
        <v/>
      </c>
      <c r="AX33" s="219"/>
      <c r="AY33" s="186"/>
      <c r="AZ33" s="187"/>
      <c r="BA33" s="187"/>
      <c r="BB33" s="187"/>
      <c r="BC33" s="187"/>
      <c r="BD33" s="188"/>
    </row>
    <row r="34" spans="1:56" ht="39.950000000000003" customHeight="1" x14ac:dyDescent="0.4">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t="str">
        <f t="shared" si="6"/>
        <v/>
      </c>
      <c r="AV34" s="217"/>
      <c r="AW34" s="218" t="str">
        <f t="shared" si="1"/>
        <v/>
      </c>
      <c r="AX34" s="219"/>
      <c r="AY34" s="186"/>
      <c r="AZ34" s="187"/>
      <c r="BA34" s="187"/>
      <c r="BB34" s="187"/>
      <c r="BC34" s="187"/>
      <c r="BD34" s="188"/>
    </row>
    <row r="35" spans="1:56" ht="39.950000000000003" customHeight="1" x14ac:dyDescent="0.4">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t="str">
        <f t="shared" si="6"/>
        <v/>
      </c>
      <c r="AV35" s="217"/>
      <c r="AW35" s="218" t="str">
        <f t="shared" si="1"/>
        <v/>
      </c>
      <c r="AX35" s="219"/>
      <c r="AY35" s="186"/>
      <c r="AZ35" s="187"/>
      <c r="BA35" s="187"/>
      <c r="BB35" s="187"/>
      <c r="BC35" s="187"/>
      <c r="BD35" s="188"/>
    </row>
    <row r="36" spans="1:56" ht="39.950000000000003" customHeight="1" x14ac:dyDescent="0.4">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t="str">
        <f t="shared" si="6"/>
        <v/>
      </c>
      <c r="AV36" s="217"/>
      <c r="AW36" s="218" t="str">
        <f t="shared" si="1"/>
        <v/>
      </c>
      <c r="AX36" s="219"/>
      <c r="AY36" s="186"/>
      <c r="AZ36" s="187"/>
      <c r="BA36" s="187"/>
      <c r="BB36" s="187"/>
      <c r="BC36" s="187"/>
      <c r="BD36" s="188"/>
    </row>
    <row r="37" spans="1:56" ht="39.950000000000003" customHeight="1" x14ac:dyDescent="0.4">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t="str">
        <f t="shared" si="6"/>
        <v/>
      </c>
      <c r="AV37" s="217"/>
      <c r="AW37" s="218" t="str">
        <f t="shared" si="1"/>
        <v/>
      </c>
      <c r="AX37" s="219"/>
      <c r="AY37" s="186"/>
      <c r="AZ37" s="187"/>
      <c r="BA37" s="187"/>
      <c r="BB37" s="187"/>
      <c r="BC37" s="187"/>
      <c r="BD37" s="188"/>
    </row>
    <row r="38" spans="1:56" ht="39.950000000000003" customHeight="1" x14ac:dyDescent="0.4">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t="str">
        <f t="shared" si="6"/>
        <v/>
      </c>
      <c r="AV38" s="217"/>
      <c r="AW38" s="218" t="str">
        <f t="shared" si="1"/>
        <v/>
      </c>
      <c r="AX38" s="219"/>
      <c r="AY38" s="186"/>
      <c r="AZ38" s="187"/>
      <c r="BA38" s="187"/>
      <c r="BB38" s="187"/>
      <c r="BC38" s="187"/>
      <c r="BD38" s="188"/>
    </row>
    <row r="39" spans="1:56" ht="39.950000000000003" customHeight="1" x14ac:dyDescent="0.4">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t="str">
        <f t="shared" si="6"/>
        <v/>
      </c>
      <c r="AV39" s="217"/>
      <c r="AW39" s="218" t="str">
        <f t="shared" si="1"/>
        <v/>
      </c>
      <c r="AX39" s="219"/>
      <c r="AY39" s="186"/>
      <c r="AZ39" s="187"/>
      <c r="BA39" s="187"/>
      <c r="BB39" s="187"/>
      <c r="BC39" s="187"/>
      <c r="BD39" s="188"/>
    </row>
    <row r="40" spans="1:56" ht="39.950000000000003" customHeight="1" x14ac:dyDescent="0.4">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t="str">
        <f t="shared" si="6"/>
        <v/>
      </c>
      <c r="AV40" s="217"/>
      <c r="AW40" s="218" t="str">
        <f t="shared" si="1"/>
        <v/>
      </c>
      <c r="AX40" s="219"/>
      <c r="AY40" s="186"/>
      <c r="AZ40" s="187"/>
      <c r="BA40" s="187"/>
      <c r="BB40" s="187"/>
      <c r="BC40" s="187"/>
      <c r="BD40" s="188"/>
    </row>
    <row r="41" spans="1:56" ht="39.950000000000003" customHeight="1" x14ac:dyDescent="0.4">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t="str">
        <f t="shared" si="6"/>
        <v/>
      </c>
      <c r="AV41" s="217"/>
      <c r="AW41" s="218" t="str">
        <f t="shared" si="1"/>
        <v/>
      </c>
      <c r="AX41" s="219"/>
      <c r="AY41" s="186"/>
      <c r="AZ41" s="187"/>
      <c r="BA41" s="187"/>
      <c r="BB41" s="187"/>
      <c r="BC41" s="187"/>
      <c r="BD41" s="188"/>
    </row>
    <row r="42" spans="1:56" ht="39.950000000000003" customHeight="1" x14ac:dyDescent="0.4">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t="str">
        <f t="shared" si="6"/>
        <v/>
      </c>
      <c r="AV42" s="217"/>
      <c r="AW42" s="218" t="str">
        <f t="shared" si="1"/>
        <v/>
      </c>
      <c r="AX42" s="219"/>
      <c r="AY42" s="186"/>
      <c r="AZ42" s="187"/>
      <c r="BA42" s="187"/>
      <c r="BB42" s="187"/>
      <c r="BC42" s="187"/>
      <c r="BD42" s="188"/>
    </row>
    <row r="43" spans="1:56" ht="39.950000000000003" customHeight="1" x14ac:dyDescent="0.4">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t="str">
        <f t="shared" si="6"/>
        <v/>
      </c>
      <c r="AV43" s="217"/>
      <c r="AW43" s="218" t="str">
        <f t="shared" si="1"/>
        <v/>
      </c>
      <c r="AX43" s="219"/>
      <c r="AY43" s="186"/>
      <c r="AZ43" s="187"/>
      <c r="BA43" s="187"/>
      <c r="BB43" s="187"/>
      <c r="BC43" s="187"/>
      <c r="BD43" s="188"/>
    </row>
    <row r="44" spans="1:56" ht="39.950000000000003" customHeight="1" x14ac:dyDescent="0.4">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t="str">
        <f t="shared" si="6"/>
        <v/>
      </c>
      <c r="AV44" s="217"/>
      <c r="AW44" s="218" t="str">
        <f t="shared" si="1"/>
        <v/>
      </c>
      <c r="AX44" s="219"/>
      <c r="AY44" s="186"/>
      <c r="AZ44" s="187"/>
      <c r="BA44" s="187"/>
      <c r="BB44" s="187"/>
      <c r="BC44" s="187"/>
      <c r="BD44" s="188"/>
    </row>
    <row r="45" spans="1:56" ht="39.950000000000003" customHeight="1" x14ac:dyDescent="0.4">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t="str">
        <f t="shared" si="6"/>
        <v/>
      </c>
      <c r="AV45" s="217"/>
      <c r="AW45" s="218" t="str">
        <f t="shared" si="1"/>
        <v/>
      </c>
      <c r="AX45" s="219"/>
      <c r="AY45" s="186"/>
      <c r="AZ45" s="187"/>
      <c r="BA45" s="187"/>
      <c r="BB45" s="187"/>
      <c r="BC45" s="187"/>
      <c r="BD45" s="188"/>
    </row>
    <row r="46" spans="1:56" ht="39.950000000000003" customHeight="1" x14ac:dyDescent="0.4">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t="str">
        <f t="shared" si="6"/>
        <v/>
      </c>
      <c r="AV46" s="217"/>
      <c r="AW46" s="218" t="str">
        <f t="shared" ref="AW46:AW77" si="7">IF($AZ$3="４週",AU46/4,IF($AZ$3="暦月",AU46/($AZ$7/7),""))</f>
        <v/>
      </c>
      <c r="AX46" s="219"/>
      <c r="AY46" s="186"/>
      <c r="AZ46" s="187"/>
      <c r="BA46" s="187"/>
      <c r="BB46" s="187"/>
      <c r="BC46" s="187"/>
      <c r="BD46" s="188"/>
    </row>
    <row r="47" spans="1:56" ht="39.950000000000003" customHeight="1" x14ac:dyDescent="0.4">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t="str">
        <f t="shared" si="6"/>
        <v/>
      </c>
      <c r="AV47" s="217"/>
      <c r="AW47" s="218" t="str">
        <f t="shared" si="7"/>
        <v/>
      </c>
      <c r="AX47" s="219"/>
      <c r="AY47" s="186"/>
      <c r="AZ47" s="187"/>
      <c r="BA47" s="187"/>
      <c r="BB47" s="187"/>
      <c r="BC47" s="187"/>
      <c r="BD47" s="188"/>
    </row>
    <row r="48" spans="1:56" ht="39.950000000000003" customHeight="1" x14ac:dyDescent="0.4">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t="str">
        <f t="shared" si="6"/>
        <v/>
      </c>
      <c r="AV48" s="217"/>
      <c r="AW48" s="218" t="str">
        <f t="shared" si="7"/>
        <v/>
      </c>
      <c r="AX48" s="219"/>
      <c r="AY48" s="186"/>
      <c r="AZ48" s="187"/>
      <c r="BA48" s="187"/>
      <c r="BB48" s="187"/>
      <c r="BC48" s="187"/>
      <c r="BD48" s="188"/>
    </row>
    <row r="49" spans="1:56" ht="39.950000000000003" customHeight="1" x14ac:dyDescent="0.4">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t="str">
        <f t="shared" si="6"/>
        <v/>
      </c>
      <c r="AV49" s="217"/>
      <c r="AW49" s="218" t="str">
        <f t="shared" si="7"/>
        <v/>
      </c>
      <c r="AX49" s="219"/>
      <c r="AY49" s="186"/>
      <c r="AZ49" s="187"/>
      <c r="BA49" s="187"/>
      <c r="BB49" s="187"/>
      <c r="BC49" s="187"/>
      <c r="BD49" s="188"/>
    </row>
    <row r="50" spans="1:56" ht="39.950000000000003" customHeight="1" x14ac:dyDescent="0.4">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t="str">
        <f t="shared" si="6"/>
        <v/>
      </c>
      <c r="AV50" s="217"/>
      <c r="AW50" s="218" t="str">
        <f t="shared" si="7"/>
        <v/>
      </c>
      <c r="AX50" s="219"/>
      <c r="AY50" s="186"/>
      <c r="AZ50" s="187"/>
      <c r="BA50" s="187"/>
      <c r="BB50" s="187"/>
      <c r="BC50" s="187"/>
      <c r="BD50" s="188"/>
    </row>
    <row r="51" spans="1:56" ht="39.950000000000003" customHeight="1" x14ac:dyDescent="0.4">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t="str">
        <f t="shared" si="6"/>
        <v/>
      </c>
      <c r="AV51" s="217"/>
      <c r="AW51" s="218" t="str">
        <f t="shared" si="7"/>
        <v/>
      </c>
      <c r="AX51" s="219"/>
      <c r="AY51" s="186"/>
      <c r="AZ51" s="187"/>
      <c r="BA51" s="187"/>
      <c r="BB51" s="187"/>
      <c r="BC51" s="187"/>
      <c r="BD51" s="188"/>
    </row>
    <row r="52" spans="1:56" ht="39.950000000000003" customHeight="1" x14ac:dyDescent="0.4">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t="str">
        <f t="shared" si="6"/>
        <v/>
      </c>
      <c r="AV52" s="217"/>
      <c r="AW52" s="218" t="str">
        <f t="shared" si="7"/>
        <v/>
      </c>
      <c r="AX52" s="219"/>
      <c r="AY52" s="186"/>
      <c r="AZ52" s="187"/>
      <c r="BA52" s="187"/>
      <c r="BB52" s="187"/>
      <c r="BC52" s="187"/>
      <c r="BD52" s="188"/>
    </row>
    <row r="53" spans="1:56" ht="39.950000000000003" customHeight="1" x14ac:dyDescent="0.4">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t="str">
        <f t="shared" si="6"/>
        <v/>
      </c>
      <c r="AV53" s="217"/>
      <c r="AW53" s="218" t="str">
        <f t="shared" si="7"/>
        <v/>
      </c>
      <c r="AX53" s="219"/>
      <c r="AY53" s="186"/>
      <c r="AZ53" s="187"/>
      <c r="BA53" s="187"/>
      <c r="BB53" s="187"/>
      <c r="BC53" s="187"/>
      <c r="BD53" s="188"/>
    </row>
    <row r="54" spans="1:56" ht="39.950000000000003" customHeight="1" x14ac:dyDescent="0.4">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t="str">
        <f t="shared" si="6"/>
        <v/>
      </c>
      <c r="AV54" s="217"/>
      <c r="AW54" s="218" t="str">
        <f t="shared" si="7"/>
        <v/>
      </c>
      <c r="AX54" s="219"/>
      <c r="AY54" s="186"/>
      <c r="AZ54" s="187"/>
      <c r="BA54" s="187"/>
      <c r="BB54" s="187"/>
      <c r="BC54" s="187"/>
      <c r="BD54" s="188"/>
    </row>
    <row r="55" spans="1:56" ht="39.950000000000003" customHeight="1" x14ac:dyDescent="0.4">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t="str">
        <f t="shared" si="6"/>
        <v/>
      </c>
      <c r="AV55" s="217"/>
      <c r="AW55" s="218" t="str">
        <f t="shared" si="7"/>
        <v/>
      </c>
      <c r="AX55" s="219"/>
      <c r="AY55" s="186"/>
      <c r="AZ55" s="187"/>
      <c r="BA55" s="187"/>
      <c r="BB55" s="187"/>
      <c r="BC55" s="187"/>
      <c r="BD55" s="188"/>
    </row>
    <row r="56" spans="1:56" ht="39.950000000000003" customHeight="1" x14ac:dyDescent="0.4">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t="str">
        <f t="shared" si="6"/>
        <v/>
      </c>
      <c r="AV56" s="217"/>
      <c r="AW56" s="218" t="str">
        <f t="shared" si="7"/>
        <v/>
      </c>
      <c r="AX56" s="219"/>
      <c r="AY56" s="186"/>
      <c r="AZ56" s="187"/>
      <c r="BA56" s="187"/>
      <c r="BB56" s="187"/>
      <c r="BC56" s="187"/>
      <c r="BD56" s="188"/>
    </row>
    <row r="57" spans="1:56" ht="39.950000000000003" customHeight="1" x14ac:dyDescent="0.4">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t="str">
        <f t="shared" si="6"/>
        <v/>
      </c>
      <c r="AV57" s="217"/>
      <c r="AW57" s="218" t="str">
        <f t="shared" si="7"/>
        <v/>
      </c>
      <c r="AX57" s="219"/>
      <c r="AY57" s="186"/>
      <c r="AZ57" s="187"/>
      <c r="BA57" s="187"/>
      <c r="BB57" s="187"/>
      <c r="BC57" s="187"/>
      <c r="BD57" s="188"/>
    </row>
    <row r="58" spans="1:56" ht="39.950000000000003" customHeight="1" x14ac:dyDescent="0.4">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t="str">
        <f t="shared" si="6"/>
        <v/>
      </c>
      <c r="AV58" s="217"/>
      <c r="AW58" s="218" t="str">
        <f t="shared" si="7"/>
        <v/>
      </c>
      <c r="AX58" s="219"/>
      <c r="AY58" s="186"/>
      <c r="AZ58" s="187"/>
      <c r="BA58" s="187"/>
      <c r="BB58" s="187"/>
      <c r="BC58" s="187"/>
      <c r="BD58" s="188"/>
    </row>
    <row r="59" spans="1:56" ht="39.950000000000003" customHeight="1" x14ac:dyDescent="0.4">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t="str">
        <f t="shared" si="6"/>
        <v/>
      </c>
      <c r="AV59" s="217"/>
      <c r="AW59" s="218" t="str">
        <f t="shared" si="7"/>
        <v/>
      </c>
      <c r="AX59" s="219"/>
      <c r="AY59" s="186"/>
      <c r="AZ59" s="187"/>
      <c r="BA59" s="187"/>
      <c r="BB59" s="187"/>
      <c r="BC59" s="187"/>
      <c r="BD59" s="188"/>
    </row>
    <row r="60" spans="1:56" ht="39.950000000000003" customHeight="1" x14ac:dyDescent="0.4">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t="str">
        <f t="shared" si="6"/>
        <v/>
      </c>
      <c r="AV60" s="217"/>
      <c r="AW60" s="218" t="str">
        <f t="shared" si="7"/>
        <v/>
      </c>
      <c r="AX60" s="219"/>
      <c r="AY60" s="186"/>
      <c r="AZ60" s="187"/>
      <c r="BA60" s="187"/>
      <c r="BB60" s="187"/>
      <c r="BC60" s="187"/>
      <c r="BD60" s="188"/>
    </row>
    <row r="61" spans="1:56" ht="39.950000000000003" customHeight="1" x14ac:dyDescent="0.4">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t="str">
        <f t="shared" si="6"/>
        <v/>
      </c>
      <c r="AV61" s="217"/>
      <c r="AW61" s="218" t="str">
        <f t="shared" si="7"/>
        <v/>
      </c>
      <c r="AX61" s="219"/>
      <c r="AY61" s="186"/>
      <c r="AZ61" s="187"/>
      <c r="BA61" s="187"/>
      <c r="BB61" s="187"/>
      <c r="BC61" s="187"/>
      <c r="BD61" s="188"/>
    </row>
    <row r="62" spans="1:56" ht="39.950000000000003" customHeight="1" x14ac:dyDescent="0.4">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t="str">
        <f t="shared" si="6"/>
        <v/>
      </c>
      <c r="AV62" s="217"/>
      <c r="AW62" s="218" t="str">
        <f t="shared" si="7"/>
        <v/>
      </c>
      <c r="AX62" s="219"/>
      <c r="AY62" s="186"/>
      <c r="AZ62" s="187"/>
      <c r="BA62" s="187"/>
      <c r="BB62" s="187"/>
      <c r="BC62" s="187"/>
      <c r="BD62" s="188"/>
    </row>
    <row r="63" spans="1:56" ht="39.950000000000003" customHeight="1" x14ac:dyDescent="0.4">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t="str">
        <f t="shared" si="6"/>
        <v/>
      </c>
      <c r="AV63" s="217"/>
      <c r="AW63" s="218" t="str">
        <f t="shared" si="7"/>
        <v/>
      </c>
      <c r="AX63" s="219"/>
      <c r="AY63" s="186"/>
      <c r="AZ63" s="187"/>
      <c r="BA63" s="187"/>
      <c r="BB63" s="187"/>
      <c r="BC63" s="187"/>
      <c r="BD63" s="188"/>
    </row>
    <row r="64" spans="1:56" ht="39.950000000000003" customHeight="1" x14ac:dyDescent="0.4">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t="str">
        <f t="shared" si="6"/>
        <v/>
      </c>
      <c r="AV64" s="217"/>
      <c r="AW64" s="218" t="str">
        <f t="shared" si="7"/>
        <v/>
      </c>
      <c r="AX64" s="219"/>
      <c r="AY64" s="186"/>
      <c r="AZ64" s="187"/>
      <c r="BA64" s="187"/>
      <c r="BB64" s="187"/>
      <c r="BC64" s="187"/>
      <c r="BD64" s="188"/>
    </row>
    <row r="65" spans="1:56" ht="39.950000000000003" customHeight="1" x14ac:dyDescent="0.4">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t="str">
        <f t="shared" si="6"/>
        <v/>
      </c>
      <c r="AV65" s="217"/>
      <c r="AW65" s="218" t="str">
        <f t="shared" si="7"/>
        <v/>
      </c>
      <c r="AX65" s="219"/>
      <c r="AY65" s="186"/>
      <c r="AZ65" s="187"/>
      <c r="BA65" s="187"/>
      <c r="BB65" s="187"/>
      <c r="BC65" s="187"/>
      <c r="BD65" s="188"/>
    </row>
    <row r="66" spans="1:56" ht="39.950000000000003" customHeight="1" x14ac:dyDescent="0.4">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t="str">
        <f t="shared" si="6"/>
        <v/>
      </c>
      <c r="AV66" s="217"/>
      <c r="AW66" s="218" t="str">
        <f t="shared" si="7"/>
        <v/>
      </c>
      <c r="AX66" s="219"/>
      <c r="AY66" s="186"/>
      <c r="AZ66" s="187"/>
      <c r="BA66" s="187"/>
      <c r="BB66" s="187"/>
      <c r="BC66" s="187"/>
      <c r="BD66" s="188"/>
    </row>
    <row r="67" spans="1:56" ht="39.950000000000003" customHeight="1" x14ac:dyDescent="0.4">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t="str">
        <f t="shared" si="6"/>
        <v/>
      </c>
      <c r="AV67" s="217"/>
      <c r="AW67" s="218" t="str">
        <f t="shared" si="7"/>
        <v/>
      </c>
      <c r="AX67" s="219"/>
      <c r="AY67" s="186"/>
      <c r="AZ67" s="187"/>
      <c r="BA67" s="187"/>
      <c r="BB67" s="187"/>
      <c r="BC67" s="187"/>
      <c r="BD67" s="188"/>
    </row>
    <row r="68" spans="1:56" ht="39.950000000000003" customHeight="1" x14ac:dyDescent="0.4">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t="str">
        <f t="shared" si="6"/>
        <v/>
      </c>
      <c r="AV68" s="217"/>
      <c r="AW68" s="218" t="str">
        <f t="shared" si="7"/>
        <v/>
      </c>
      <c r="AX68" s="219"/>
      <c r="AY68" s="186"/>
      <c r="AZ68" s="187"/>
      <c r="BA68" s="187"/>
      <c r="BB68" s="187"/>
      <c r="BC68" s="187"/>
      <c r="BD68" s="188"/>
    </row>
    <row r="69" spans="1:56" ht="39.950000000000003" customHeight="1" x14ac:dyDescent="0.4">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t="str">
        <f t="shared" si="6"/>
        <v/>
      </c>
      <c r="AV69" s="217"/>
      <c r="AW69" s="218" t="str">
        <f t="shared" si="7"/>
        <v/>
      </c>
      <c r="AX69" s="219"/>
      <c r="AY69" s="186"/>
      <c r="AZ69" s="187"/>
      <c r="BA69" s="187"/>
      <c r="BB69" s="187"/>
      <c r="BC69" s="187"/>
      <c r="BD69" s="188"/>
    </row>
    <row r="70" spans="1:56" ht="39.950000000000003" customHeight="1" x14ac:dyDescent="0.4">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t="str">
        <f t="shared" si="6"/>
        <v/>
      </c>
      <c r="AV70" s="217"/>
      <c r="AW70" s="218" t="str">
        <f t="shared" si="7"/>
        <v/>
      </c>
      <c r="AX70" s="219"/>
      <c r="AY70" s="186"/>
      <c r="AZ70" s="187"/>
      <c r="BA70" s="187"/>
      <c r="BB70" s="187"/>
      <c r="BC70" s="187"/>
      <c r="BD70" s="188"/>
    </row>
    <row r="71" spans="1:56" ht="39.950000000000003" customHeight="1" x14ac:dyDescent="0.4">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t="str">
        <f t="shared" si="6"/>
        <v/>
      </c>
      <c r="AV71" s="217"/>
      <c r="AW71" s="218" t="str">
        <f t="shared" si="7"/>
        <v/>
      </c>
      <c r="AX71" s="219"/>
      <c r="AY71" s="186"/>
      <c r="AZ71" s="187"/>
      <c r="BA71" s="187"/>
      <c r="BB71" s="187"/>
      <c r="BC71" s="187"/>
      <c r="BD71" s="188"/>
    </row>
    <row r="72" spans="1:56" ht="39.950000000000003" customHeight="1" x14ac:dyDescent="0.4">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t="str">
        <f t="shared" si="6"/>
        <v/>
      </c>
      <c r="AV72" s="217"/>
      <c r="AW72" s="218" t="str">
        <f t="shared" si="7"/>
        <v/>
      </c>
      <c r="AX72" s="219"/>
      <c r="AY72" s="186"/>
      <c r="AZ72" s="187"/>
      <c r="BA72" s="187"/>
      <c r="BB72" s="187"/>
      <c r="BC72" s="187"/>
      <c r="BD72" s="188"/>
    </row>
    <row r="73" spans="1:56" ht="39.950000000000003" customHeight="1" x14ac:dyDescent="0.4">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t="str">
        <f t="shared" si="6"/>
        <v/>
      </c>
      <c r="AV73" s="217"/>
      <c r="AW73" s="218" t="str">
        <f t="shared" si="7"/>
        <v/>
      </c>
      <c r="AX73" s="219"/>
      <c r="AY73" s="186"/>
      <c r="AZ73" s="187"/>
      <c r="BA73" s="187"/>
      <c r="BB73" s="187"/>
      <c r="BC73" s="187"/>
      <c r="BD73" s="188"/>
    </row>
    <row r="74" spans="1:56" ht="39.950000000000003" customHeight="1" x14ac:dyDescent="0.4">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t="str">
        <f t="shared" si="6"/>
        <v/>
      </c>
      <c r="AV74" s="217"/>
      <c r="AW74" s="218" t="str">
        <f t="shared" si="7"/>
        <v/>
      </c>
      <c r="AX74" s="219"/>
      <c r="AY74" s="186"/>
      <c r="AZ74" s="187"/>
      <c r="BA74" s="187"/>
      <c r="BB74" s="187"/>
      <c r="BC74" s="187"/>
      <c r="BD74" s="188"/>
    </row>
    <row r="75" spans="1:56" ht="39.950000000000003" customHeight="1" x14ac:dyDescent="0.4">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t="str">
        <f t="shared" si="6"/>
        <v/>
      </c>
      <c r="AV75" s="217"/>
      <c r="AW75" s="218" t="str">
        <f t="shared" si="7"/>
        <v/>
      </c>
      <c r="AX75" s="219"/>
      <c r="AY75" s="186"/>
      <c r="AZ75" s="187"/>
      <c r="BA75" s="187"/>
      <c r="BB75" s="187"/>
      <c r="BC75" s="187"/>
      <c r="BD75" s="188"/>
    </row>
    <row r="76" spans="1:56" ht="39.950000000000003" customHeight="1" x14ac:dyDescent="0.4">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t="str">
        <f t="shared" si="6"/>
        <v/>
      </c>
      <c r="AV76" s="217"/>
      <c r="AW76" s="218" t="str">
        <f t="shared" si="7"/>
        <v/>
      </c>
      <c r="AX76" s="219"/>
      <c r="AY76" s="186"/>
      <c r="AZ76" s="187"/>
      <c r="BA76" s="187"/>
      <c r="BB76" s="187"/>
      <c r="BC76" s="187"/>
      <c r="BD76" s="188"/>
    </row>
    <row r="77" spans="1:56" ht="39.950000000000003" customHeight="1" x14ac:dyDescent="0.4">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t="str">
        <f t="shared" si="6"/>
        <v/>
      </c>
      <c r="AV77" s="217"/>
      <c r="AW77" s="218" t="str">
        <f t="shared" si="7"/>
        <v/>
      </c>
      <c r="AX77" s="219"/>
      <c r="AY77" s="186"/>
      <c r="AZ77" s="187"/>
      <c r="BA77" s="187"/>
      <c r="BB77" s="187"/>
      <c r="BC77" s="187"/>
      <c r="BD77" s="188"/>
    </row>
    <row r="78" spans="1:56" ht="39.950000000000003" customHeight="1" x14ac:dyDescent="0.4">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t="str">
        <f t="shared" si="6"/>
        <v/>
      </c>
      <c r="AV78" s="217"/>
      <c r="AW78" s="218" t="str">
        <f t="shared" ref="AW78:AW113" si="8">IF($AZ$3="４週",AU78/4,IF($AZ$3="暦月",AU78/($AZ$7/7),""))</f>
        <v/>
      </c>
      <c r="AX78" s="219"/>
      <c r="AY78" s="186"/>
      <c r="AZ78" s="187"/>
      <c r="BA78" s="187"/>
      <c r="BB78" s="187"/>
      <c r="BC78" s="187"/>
      <c r="BD78" s="188"/>
    </row>
    <row r="79" spans="1:56" ht="39.950000000000003" customHeight="1" x14ac:dyDescent="0.4">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t="str">
        <f t="shared" si="6"/>
        <v/>
      </c>
      <c r="AV79" s="217"/>
      <c r="AW79" s="218" t="str">
        <f t="shared" si="8"/>
        <v/>
      </c>
      <c r="AX79" s="219"/>
      <c r="AY79" s="186"/>
      <c r="AZ79" s="187"/>
      <c r="BA79" s="187"/>
      <c r="BB79" s="187"/>
      <c r="BC79" s="187"/>
      <c r="BD79" s="188"/>
    </row>
    <row r="80" spans="1:56" ht="39.950000000000003" customHeight="1" x14ac:dyDescent="0.4">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t="str">
        <f t="shared" si="6"/>
        <v/>
      </c>
      <c r="AV80" s="217"/>
      <c r="AW80" s="218" t="str">
        <f t="shared" si="8"/>
        <v/>
      </c>
      <c r="AX80" s="219"/>
      <c r="AY80" s="186"/>
      <c r="AZ80" s="187"/>
      <c r="BA80" s="187"/>
      <c r="BB80" s="187"/>
      <c r="BC80" s="187"/>
      <c r="BD80" s="188"/>
    </row>
    <row r="81" spans="1:56" ht="39.950000000000003" customHeight="1" x14ac:dyDescent="0.4">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t="str">
        <f t="shared" si="6"/>
        <v/>
      </c>
      <c r="AV81" s="217"/>
      <c r="AW81" s="218" t="str">
        <f t="shared" si="8"/>
        <v/>
      </c>
      <c r="AX81" s="219"/>
      <c r="AY81" s="186"/>
      <c r="AZ81" s="187"/>
      <c r="BA81" s="187"/>
      <c r="BB81" s="187"/>
      <c r="BC81" s="187"/>
      <c r="BD81" s="188"/>
    </row>
    <row r="82" spans="1:56" ht="39.950000000000003" customHeight="1" x14ac:dyDescent="0.4">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t="str">
        <f t="shared" si="6"/>
        <v/>
      </c>
      <c r="AV82" s="217"/>
      <c r="AW82" s="218" t="str">
        <f t="shared" si="8"/>
        <v/>
      </c>
      <c r="AX82" s="219"/>
      <c r="AY82" s="186"/>
      <c r="AZ82" s="187"/>
      <c r="BA82" s="187"/>
      <c r="BB82" s="187"/>
      <c r="BC82" s="187"/>
      <c r="BD82" s="188"/>
    </row>
    <row r="83" spans="1:56" ht="39.950000000000003" customHeight="1" x14ac:dyDescent="0.4">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t="str">
        <f t="shared" si="6"/>
        <v/>
      </c>
      <c r="AV83" s="217"/>
      <c r="AW83" s="218" t="str">
        <f t="shared" si="8"/>
        <v/>
      </c>
      <c r="AX83" s="219"/>
      <c r="AY83" s="186"/>
      <c r="AZ83" s="187"/>
      <c r="BA83" s="187"/>
      <c r="BB83" s="187"/>
      <c r="BC83" s="187"/>
      <c r="BD83" s="188"/>
    </row>
    <row r="84" spans="1:56" ht="39.950000000000003" customHeight="1" x14ac:dyDescent="0.4">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t="str">
        <f t="shared" si="6"/>
        <v/>
      </c>
      <c r="AV84" s="217"/>
      <c r="AW84" s="218" t="str">
        <f t="shared" si="8"/>
        <v/>
      </c>
      <c r="AX84" s="219"/>
      <c r="AY84" s="186"/>
      <c r="AZ84" s="187"/>
      <c r="BA84" s="187"/>
      <c r="BB84" s="187"/>
      <c r="BC84" s="187"/>
      <c r="BD84" s="188"/>
    </row>
    <row r="85" spans="1:56" ht="39.950000000000003" customHeight="1" x14ac:dyDescent="0.4">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t="str">
        <f t="shared" si="6"/>
        <v/>
      </c>
      <c r="AV85" s="217"/>
      <c r="AW85" s="218" t="str">
        <f t="shared" si="8"/>
        <v/>
      </c>
      <c r="AX85" s="219"/>
      <c r="AY85" s="186"/>
      <c r="AZ85" s="187"/>
      <c r="BA85" s="187"/>
      <c r="BB85" s="187"/>
      <c r="BC85" s="187"/>
      <c r="BD85" s="188"/>
    </row>
    <row r="86" spans="1:56" ht="39.950000000000003" customHeight="1" x14ac:dyDescent="0.4">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t="str">
        <f t="shared" si="6"/>
        <v/>
      </c>
      <c r="AV86" s="217"/>
      <c r="AW86" s="218" t="str">
        <f t="shared" si="8"/>
        <v/>
      </c>
      <c r="AX86" s="219"/>
      <c r="AY86" s="186"/>
      <c r="AZ86" s="187"/>
      <c r="BA86" s="187"/>
      <c r="BB86" s="187"/>
      <c r="BC86" s="187"/>
      <c r="BD86" s="188"/>
    </row>
    <row r="87" spans="1:56" ht="39.950000000000003" customHeight="1" x14ac:dyDescent="0.4">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t="str">
        <f t="shared" si="6"/>
        <v/>
      </c>
      <c r="AV87" s="217"/>
      <c r="AW87" s="218" t="str">
        <f t="shared" si="8"/>
        <v/>
      </c>
      <c r="AX87" s="219"/>
      <c r="AY87" s="186"/>
      <c r="AZ87" s="187"/>
      <c r="BA87" s="187"/>
      <c r="BB87" s="187"/>
      <c r="BC87" s="187"/>
      <c r="BD87" s="188"/>
    </row>
    <row r="88" spans="1:56" ht="39.950000000000003" customHeight="1" x14ac:dyDescent="0.4">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t="str">
        <f t="shared" si="6"/>
        <v/>
      </c>
      <c r="AV88" s="217"/>
      <c r="AW88" s="218" t="str">
        <f t="shared" si="8"/>
        <v/>
      </c>
      <c r="AX88" s="219"/>
      <c r="AY88" s="186"/>
      <c r="AZ88" s="187"/>
      <c r="BA88" s="187"/>
      <c r="BB88" s="187"/>
      <c r="BC88" s="187"/>
      <c r="BD88" s="188"/>
    </row>
    <row r="89" spans="1:56" ht="39.950000000000003" customHeight="1" x14ac:dyDescent="0.4">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t="str">
        <f t="shared" si="6"/>
        <v/>
      </c>
      <c r="AV89" s="217"/>
      <c r="AW89" s="218" t="str">
        <f t="shared" si="8"/>
        <v/>
      </c>
      <c r="AX89" s="219"/>
      <c r="AY89" s="186"/>
      <c r="AZ89" s="187"/>
      <c r="BA89" s="187"/>
      <c r="BB89" s="187"/>
      <c r="BC89" s="187"/>
      <c r="BD89" s="188"/>
    </row>
    <row r="90" spans="1:56" ht="39.950000000000003" customHeight="1" x14ac:dyDescent="0.4">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t="str">
        <f t="shared" si="6"/>
        <v/>
      </c>
      <c r="AV90" s="217"/>
      <c r="AW90" s="218" t="str">
        <f t="shared" si="8"/>
        <v/>
      </c>
      <c r="AX90" s="219"/>
      <c r="AY90" s="186"/>
      <c r="AZ90" s="187"/>
      <c r="BA90" s="187"/>
      <c r="BB90" s="187"/>
      <c r="BC90" s="187"/>
      <c r="BD90" s="188"/>
    </row>
    <row r="91" spans="1:56" ht="39.950000000000003" customHeight="1" x14ac:dyDescent="0.4">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t="str">
        <f t="shared" si="6"/>
        <v/>
      </c>
      <c r="AV91" s="217"/>
      <c r="AW91" s="218" t="str">
        <f t="shared" si="8"/>
        <v/>
      </c>
      <c r="AX91" s="219"/>
      <c r="AY91" s="186"/>
      <c r="AZ91" s="187"/>
      <c r="BA91" s="187"/>
      <c r="BB91" s="187"/>
      <c r="BC91" s="187"/>
      <c r="BD91" s="188"/>
    </row>
    <row r="92" spans="1:56" ht="39.950000000000003" customHeight="1" x14ac:dyDescent="0.4">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t="str">
        <f t="shared" si="6"/>
        <v/>
      </c>
      <c r="AV92" s="217"/>
      <c r="AW92" s="218" t="str">
        <f t="shared" si="8"/>
        <v/>
      </c>
      <c r="AX92" s="219"/>
      <c r="AY92" s="186"/>
      <c r="AZ92" s="187"/>
      <c r="BA92" s="187"/>
      <c r="BB92" s="187"/>
      <c r="BC92" s="187"/>
      <c r="BD92" s="188"/>
    </row>
    <row r="93" spans="1:56" ht="39.950000000000003" customHeight="1" x14ac:dyDescent="0.4">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t="str">
        <f t="shared" si="6"/>
        <v/>
      </c>
      <c r="AV93" s="217"/>
      <c r="AW93" s="218" t="str">
        <f t="shared" si="8"/>
        <v/>
      </c>
      <c r="AX93" s="219"/>
      <c r="AY93" s="186"/>
      <c r="AZ93" s="187"/>
      <c r="BA93" s="187"/>
      <c r="BB93" s="187"/>
      <c r="BC93" s="187"/>
      <c r="BD93" s="188"/>
    </row>
    <row r="94" spans="1:56" ht="39.950000000000003" customHeight="1" x14ac:dyDescent="0.4">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t="str">
        <f t="shared" si="6"/>
        <v/>
      </c>
      <c r="AV94" s="217"/>
      <c r="AW94" s="218" t="str">
        <f t="shared" si="8"/>
        <v/>
      </c>
      <c r="AX94" s="219"/>
      <c r="AY94" s="186"/>
      <c r="AZ94" s="187"/>
      <c r="BA94" s="187"/>
      <c r="BB94" s="187"/>
      <c r="BC94" s="187"/>
      <c r="BD94" s="188"/>
    </row>
    <row r="95" spans="1:56" ht="39.950000000000003" customHeight="1" x14ac:dyDescent="0.4">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t="str">
        <f t="shared" si="6"/>
        <v/>
      </c>
      <c r="AV95" s="217"/>
      <c r="AW95" s="218" t="str">
        <f t="shared" si="8"/>
        <v/>
      </c>
      <c r="AX95" s="219"/>
      <c r="AY95" s="186"/>
      <c r="AZ95" s="187"/>
      <c r="BA95" s="187"/>
      <c r="BB95" s="187"/>
      <c r="BC95" s="187"/>
      <c r="BD95" s="188"/>
    </row>
    <row r="96" spans="1:56" ht="39.950000000000003" customHeight="1" x14ac:dyDescent="0.4">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t="str">
        <f t="shared" ref="AU96:AU112" si="10">IF($AZ$3="４週",SUM(P96:AQ96),IF($AZ$3="暦月",SUM(P96:AT96),""))</f>
        <v/>
      </c>
      <c r="AV96" s="217"/>
      <c r="AW96" s="218" t="str">
        <f t="shared" si="8"/>
        <v/>
      </c>
      <c r="AX96" s="219"/>
      <c r="AY96" s="186"/>
      <c r="AZ96" s="187"/>
      <c r="BA96" s="187"/>
      <c r="BB96" s="187"/>
      <c r="BC96" s="187"/>
      <c r="BD96" s="188"/>
    </row>
    <row r="97" spans="1:56" ht="39.950000000000003" customHeight="1" x14ac:dyDescent="0.4">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t="str">
        <f t="shared" si="10"/>
        <v/>
      </c>
      <c r="AV97" s="217"/>
      <c r="AW97" s="218" t="str">
        <f t="shared" si="8"/>
        <v/>
      </c>
      <c r="AX97" s="219"/>
      <c r="AY97" s="186"/>
      <c r="AZ97" s="187"/>
      <c r="BA97" s="187"/>
      <c r="BB97" s="187"/>
      <c r="BC97" s="187"/>
      <c r="BD97" s="188"/>
    </row>
    <row r="98" spans="1:56" ht="39.950000000000003" customHeight="1" x14ac:dyDescent="0.4">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t="str">
        <f t="shared" si="10"/>
        <v/>
      </c>
      <c r="AV98" s="217"/>
      <c r="AW98" s="218" t="str">
        <f t="shared" si="8"/>
        <v/>
      </c>
      <c r="AX98" s="219"/>
      <c r="AY98" s="186"/>
      <c r="AZ98" s="187"/>
      <c r="BA98" s="187"/>
      <c r="BB98" s="187"/>
      <c r="BC98" s="187"/>
      <c r="BD98" s="188"/>
    </row>
    <row r="99" spans="1:56" ht="39.950000000000003" customHeight="1" x14ac:dyDescent="0.4">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t="str">
        <f t="shared" si="10"/>
        <v/>
      </c>
      <c r="AV99" s="217"/>
      <c r="AW99" s="218" t="str">
        <f t="shared" si="8"/>
        <v/>
      </c>
      <c r="AX99" s="219"/>
      <c r="AY99" s="186"/>
      <c r="AZ99" s="187"/>
      <c r="BA99" s="187"/>
      <c r="BB99" s="187"/>
      <c r="BC99" s="187"/>
      <c r="BD99" s="188"/>
    </row>
    <row r="100" spans="1:56" ht="39.950000000000003" customHeight="1" x14ac:dyDescent="0.4">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t="str">
        <f t="shared" si="10"/>
        <v/>
      </c>
      <c r="AV100" s="217"/>
      <c r="AW100" s="218" t="str">
        <f t="shared" si="8"/>
        <v/>
      </c>
      <c r="AX100" s="219"/>
      <c r="AY100" s="186"/>
      <c r="AZ100" s="187"/>
      <c r="BA100" s="187"/>
      <c r="BB100" s="187"/>
      <c r="BC100" s="187"/>
      <c r="BD100" s="188"/>
    </row>
    <row r="101" spans="1:56" ht="39.950000000000003" customHeight="1" x14ac:dyDescent="0.4">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t="str">
        <f t="shared" si="10"/>
        <v/>
      </c>
      <c r="AV101" s="217"/>
      <c r="AW101" s="218" t="str">
        <f t="shared" si="8"/>
        <v/>
      </c>
      <c r="AX101" s="219"/>
      <c r="AY101" s="186"/>
      <c r="AZ101" s="187"/>
      <c r="BA101" s="187"/>
      <c r="BB101" s="187"/>
      <c r="BC101" s="187"/>
      <c r="BD101" s="188"/>
    </row>
    <row r="102" spans="1:56" ht="39.950000000000003" customHeight="1" x14ac:dyDescent="0.4">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t="str">
        <f t="shared" si="10"/>
        <v/>
      </c>
      <c r="AV102" s="217"/>
      <c r="AW102" s="218" t="str">
        <f t="shared" si="8"/>
        <v/>
      </c>
      <c r="AX102" s="219"/>
      <c r="AY102" s="186"/>
      <c r="AZ102" s="187"/>
      <c r="BA102" s="187"/>
      <c r="BB102" s="187"/>
      <c r="BC102" s="187"/>
      <c r="BD102" s="188"/>
    </row>
    <row r="103" spans="1:56" ht="39.950000000000003" customHeight="1" x14ac:dyDescent="0.4">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t="str">
        <f t="shared" si="10"/>
        <v/>
      </c>
      <c r="AV103" s="217"/>
      <c r="AW103" s="218" t="str">
        <f t="shared" si="8"/>
        <v/>
      </c>
      <c r="AX103" s="219"/>
      <c r="AY103" s="186"/>
      <c r="AZ103" s="187"/>
      <c r="BA103" s="187"/>
      <c r="BB103" s="187"/>
      <c r="BC103" s="187"/>
      <c r="BD103" s="188"/>
    </row>
    <row r="104" spans="1:56" ht="39.950000000000003" customHeight="1" x14ac:dyDescent="0.4">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t="str">
        <f t="shared" si="10"/>
        <v/>
      </c>
      <c r="AV104" s="217"/>
      <c r="AW104" s="218" t="str">
        <f t="shared" si="8"/>
        <v/>
      </c>
      <c r="AX104" s="219"/>
      <c r="AY104" s="186"/>
      <c r="AZ104" s="187"/>
      <c r="BA104" s="187"/>
      <c r="BB104" s="187"/>
      <c r="BC104" s="187"/>
      <c r="BD104" s="188"/>
    </row>
    <row r="105" spans="1:56" ht="39.950000000000003" customHeight="1" x14ac:dyDescent="0.4">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t="str">
        <f t="shared" si="10"/>
        <v/>
      </c>
      <c r="AV105" s="217"/>
      <c r="AW105" s="218" t="str">
        <f t="shared" si="8"/>
        <v/>
      </c>
      <c r="AX105" s="219"/>
      <c r="AY105" s="186"/>
      <c r="AZ105" s="187"/>
      <c r="BA105" s="187"/>
      <c r="BB105" s="187"/>
      <c r="BC105" s="187"/>
      <c r="BD105" s="188"/>
    </row>
    <row r="106" spans="1:56" ht="39.950000000000003" customHeight="1" x14ac:dyDescent="0.4">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t="str">
        <f t="shared" si="10"/>
        <v/>
      </c>
      <c r="AV106" s="217"/>
      <c r="AW106" s="218" t="str">
        <f t="shared" si="8"/>
        <v/>
      </c>
      <c r="AX106" s="219"/>
      <c r="AY106" s="186"/>
      <c r="AZ106" s="187"/>
      <c r="BA106" s="187"/>
      <c r="BB106" s="187"/>
      <c r="BC106" s="187"/>
      <c r="BD106" s="188"/>
    </row>
    <row r="107" spans="1:56" ht="39.950000000000003" customHeight="1" x14ac:dyDescent="0.4">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t="str">
        <f t="shared" si="10"/>
        <v/>
      </c>
      <c r="AV107" s="217"/>
      <c r="AW107" s="218" t="str">
        <f t="shared" si="8"/>
        <v/>
      </c>
      <c r="AX107" s="219"/>
      <c r="AY107" s="186"/>
      <c r="AZ107" s="187"/>
      <c r="BA107" s="187"/>
      <c r="BB107" s="187"/>
      <c r="BC107" s="187"/>
      <c r="BD107" s="188"/>
    </row>
    <row r="108" spans="1:56" ht="39.950000000000003" customHeight="1" x14ac:dyDescent="0.4">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t="str">
        <f t="shared" si="10"/>
        <v/>
      </c>
      <c r="AV108" s="217"/>
      <c r="AW108" s="218" t="str">
        <f t="shared" si="8"/>
        <v/>
      </c>
      <c r="AX108" s="219"/>
      <c r="AY108" s="186"/>
      <c r="AZ108" s="187"/>
      <c r="BA108" s="187"/>
      <c r="BB108" s="187"/>
      <c r="BC108" s="187"/>
      <c r="BD108" s="188"/>
    </row>
    <row r="109" spans="1:56" ht="39.950000000000003" customHeight="1" x14ac:dyDescent="0.4">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t="str">
        <f t="shared" si="10"/>
        <v/>
      </c>
      <c r="AV109" s="217"/>
      <c r="AW109" s="218" t="str">
        <f t="shared" si="8"/>
        <v/>
      </c>
      <c r="AX109" s="219"/>
      <c r="AY109" s="186"/>
      <c r="AZ109" s="187"/>
      <c r="BA109" s="187"/>
      <c r="BB109" s="187"/>
      <c r="BC109" s="187"/>
      <c r="BD109" s="188"/>
    </row>
    <row r="110" spans="1:56" ht="39.950000000000003" customHeight="1" x14ac:dyDescent="0.4">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t="str">
        <f t="shared" si="10"/>
        <v/>
      </c>
      <c r="AV110" s="217"/>
      <c r="AW110" s="218" t="str">
        <f t="shared" si="8"/>
        <v/>
      </c>
      <c r="AX110" s="219"/>
      <c r="AY110" s="186"/>
      <c r="AZ110" s="187"/>
      <c r="BA110" s="187"/>
      <c r="BB110" s="187"/>
      <c r="BC110" s="187"/>
      <c r="BD110" s="188"/>
    </row>
    <row r="111" spans="1:56" ht="39.950000000000003" customHeight="1" x14ac:dyDescent="0.4">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t="str">
        <f t="shared" si="10"/>
        <v/>
      </c>
      <c r="AV111" s="217"/>
      <c r="AW111" s="218" t="str">
        <f t="shared" si="8"/>
        <v/>
      </c>
      <c r="AX111" s="219"/>
      <c r="AY111" s="186"/>
      <c r="AZ111" s="187"/>
      <c r="BA111" s="187"/>
      <c r="BB111" s="187"/>
      <c r="BC111" s="187"/>
      <c r="BD111" s="188"/>
    </row>
    <row r="112" spans="1:56" ht="39.950000000000003" customHeight="1" x14ac:dyDescent="0.4">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t="str">
        <f t="shared" si="10"/>
        <v/>
      </c>
      <c r="AV112" s="217"/>
      <c r="AW112" s="218" t="str">
        <f t="shared" si="8"/>
        <v/>
      </c>
      <c r="AX112" s="219"/>
      <c r="AY112" s="186"/>
      <c r="AZ112" s="187"/>
      <c r="BA112" s="187"/>
      <c r="BB112" s="187"/>
      <c r="BC112" s="187"/>
      <c r="BD112" s="188"/>
    </row>
    <row r="113" spans="1:56" ht="39.950000000000003" customHeight="1" thickBot="1" x14ac:dyDescent="0.4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t="str">
        <f t="shared" si="3"/>
        <v/>
      </c>
      <c r="AV113" s="200"/>
      <c r="AW113" s="201" t="str">
        <f t="shared" si="8"/>
        <v/>
      </c>
      <c r="AX113" s="202"/>
      <c r="AY113" s="203"/>
      <c r="AZ113" s="204"/>
      <c r="BA113" s="204"/>
      <c r="BB113" s="204"/>
      <c r="BC113" s="204"/>
      <c r="BD113" s="205"/>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124</v>
      </c>
      <c r="C115" s="98"/>
      <c r="D115" s="98"/>
      <c r="E115" s="98"/>
      <c r="F115" s="98"/>
      <c r="G115" s="98"/>
      <c r="H115" s="98"/>
      <c r="I115" s="98"/>
      <c r="J115" s="98"/>
      <c r="K115" s="98"/>
      <c r="L115" s="99"/>
      <c r="M115" s="98"/>
      <c r="N115" s="98"/>
      <c r="O115" s="98"/>
      <c r="P115" s="98"/>
      <c r="Q115" s="98"/>
      <c r="R115" s="98"/>
      <c r="S115" s="98"/>
      <c r="T115" s="98" t="s">
        <v>69</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68</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85</v>
      </c>
      <c r="J124" s="168" t="s">
        <v>86</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170">
        <f>IF($J$124="週",L122,J122)</f>
        <v>0</v>
      </c>
      <c r="D127" s="171"/>
      <c r="E127" s="171"/>
      <c r="F127" s="172"/>
      <c r="G127" s="145" t="s">
        <v>28</v>
      </c>
      <c r="H127" s="159">
        <f>IF($J$124="週",$AV$5,$AZ$5)</f>
        <v>0</v>
      </c>
      <c r="I127" s="160"/>
      <c r="J127" s="160"/>
      <c r="K127" s="161"/>
      <c r="L127" s="145" t="s">
        <v>29</v>
      </c>
      <c r="M127" s="162" t="e">
        <f>ROUNDDOWN(C127/H127,1)</f>
        <v>#DIV/0!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70</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113</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159">
        <f>P122</f>
        <v>0</v>
      </c>
      <c r="D132" s="160"/>
      <c r="E132" s="160"/>
      <c r="F132" s="161"/>
      <c r="G132" s="145" t="s">
        <v>77</v>
      </c>
      <c r="H132" s="162" t="e">
        <f>M127</f>
        <v>#DIV/0!</v>
      </c>
      <c r="I132" s="163"/>
      <c r="J132" s="163"/>
      <c r="K132" s="164"/>
      <c r="L132" s="145" t="s">
        <v>29</v>
      </c>
      <c r="M132" s="165" t="e">
        <f>ROUNDDOWN(C132+H132,1)</f>
        <v>#DIV/0!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zoomScaleNormal="100"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112</v>
      </c>
      <c r="B2" s="12"/>
      <c r="C2" s="13"/>
    </row>
    <row r="3" spans="1:10" s="11" customFormat="1" ht="20.25" customHeight="1" x14ac:dyDescent="0.4">
      <c r="A3" s="13"/>
      <c r="B3" s="13"/>
      <c r="C3" s="13"/>
    </row>
    <row r="4" spans="1:10" s="11" customFormat="1" ht="20.25" customHeight="1" x14ac:dyDescent="0.4">
      <c r="A4" s="27"/>
      <c r="B4" s="13" t="s">
        <v>81</v>
      </c>
      <c r="C4" s="13"/>
      <c r="E4" s="277" t="s">
        <v>83</v>
      </c>
      <c r="F4" s="277"/>
      <c r="G4" s="277"/>
      <c r="H4" s="277"/>
      <c r="I4" s="277"/>
      <c r="J4" s="277"/>
    </row>
    <row r="5" spans="1:10" s="11" customFormat="1" ht="20.25" customHeight="1" x14ac:dyDescent="0.4">
      <c r="A5" s="28"/>
      <c r="B5" s="13" t="s">
        <v>82</v>
      </c>
      <c r="C5" s="13"/>
      <c r="E5" s="277"/>
      <c r="F5" s="277"/>
      <c r="G5" s="277"/>
      <c r="H5" s="277"/>
      <c r="I5" s="277"/>
      <c r="J5" s="277"/>
    </row>
    <row r="6" spans="1:10" s="11" customFormat="1" ht="20.25" customHeight="1" x14ac:dyDescent="0.4">
      <c r="A6" s="26" t="s">
        <v>79</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90</v>
      </c>
      <c r="B10" s="13"/>
      <c r="C10" s="13"/>
    </row>
    <row r="11" spans="1:10" s="11" customFormat="1" ht="20.25" customHeight="1" x14ac:dyDescent="0.4">
      <c r="A11" s="13"/>
      <c r="B11" s="13"/>
      <c r="C11" s="13"/>
    </row>
    <row r="12" spans="1:10" s="11" customFormat="1" ht="20.25" customHeight="1" x14ac:dyDescent="0.4">
      <c r="A12" s="152" t="s">
        <v>114</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125</v>
      </c>
      <c r="B16" s="153"/>
      <c r="C16" s="153"/>
    </row>
    <row r="17" spans="1:3" s="11" customFormat="1" ht="20.25" customHeight="1" x14ac:dyDescent="0.4">
      <c r="A17" s="153"/>
      <c r="B17" s="153"/>
      <c r="C17" s="153"/>
    </row>
    <row r="18" spans="1:3" s="11" customFormat="1" ht="20.25" customHeight="1" x14ac:dyDescent="0.4">
      <c r="A18" s="152" t="s">
        <v>126</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104</v>
      </c>
    </row>
    <row r="24" spans="1:3" s="11" customFormat="1" ht="20.25" customHeight="1" x14ac:dyDescent="0.4">
      <c r="A24" s="13"/>
      <c r="B24" s="14">
        <v>3</v>
      </c>
      <c r="C24" s="15" t="s">
        <v>105</v>
      </c>
    </row>
    <row r="25" spans="1:3" s="11" customFormat="1" ht="20.25" customHeight="1" x14ac:dyDescent="0.4">
      <c r="A25" s="13"/>
      <c r="B25" s="13"/>
      <c r="C25" s="13"/>
    </row>
    <row r="26" spans="1:3" s="11" customFormat="1" ht="20.25" customHeight="1" x14ac:dyDescent="0.4">
      <c r="A26" s="13" t="s">
        <v>127</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68</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78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128</v>
      </c>
      <c r="B40" s="13"/>
      <c r="C40" s="13"/>
    </row>
    <row r="41" spans="1:55" s="11" customFormat="1" ht="20.25" customHeight="1" x14ac:dyDescent="0.4">
      <c r="A41" s="13" t="s">
        <v>54</v>
      </c>
      <c r="B41" s="13"/>
      <c r="C41" s="13"/>
    </row>
    <row r="42" spans="1:55" s="11" customFormat="1" ht="20.25" customHeight="1" x14ac:dyDescent="0.4">
      <c r="A42" s="23" t="s">
        <v>91</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129</v>
      </c>
      <c r="B44" s="13"/>
    </row>
    <row r="45" spans="1:55" s="11" customFormat="1" ht="20.25" customHeight="1" x14ac:dyDescent="0.4"/>
    <row r="46" spans="1:55" s="11" customFormat="1" ht="20.25" customHeight="1" x14ac:dyDescent="0.4">
      <c r="A46" s="13" t="s">
        <v>146</v>
      </c>
      <c r="B46" s="13"/>
      <c r="C46" s="13"/>
    </row>
    <row r="47" spans="1:55" s="11" customFormat="1" ht="20.25" customHeight="1" x14ac:dyDescent="0.4">
      <c r="A47" s="30" t="s">
        <v>92</v>
      </c>
      <c r="B47" s="13"/>
      <c r="C47" s="13"/>
    </row>
    <row r="48" spans="1:55" s="11" customFormat="1" ht="20.25" customHeight="1" x14ac:dyDescent="0.4"/>
    <row r="49" spans="1:55" s="11" customFormat="1" ht="20.25" customHeight="1" x14ac:dyDescent="0.4">
      <c r="A49" s="13" t="s">
        <v>130</v>
      </c>
      <c r="B49" s="13"/>
      <c r="C49" s="13"/>
    </row>
    <row r="50" spans="1:55" s="11" customFormat="1" ht="20.25" customHeight="1" x14ac:dyDescent="0.4">
      <c r="A50" s="13" t="s">
        <v>93</v>
      </c>
      <c r="B50" s="13"/>
      <c r="C50" s="13"/>
    </row>
    <row r="51" spans="1:55" s="11" customFormat="1" ht="20.25" customHeight="1" x14ac:dyDescent="0.4">
      <c r="A51" s="13"/>
      <c r="B51" s="13"/>
      <c r="C51" s="13"/>
    </row>
    <row r="52" spans="1:55" s="11" customFormat="1" ht="20.25" customHeight="1" x14ac:dyDescent="0.4">
      <c r="A52" s="13" t="s">
        <v>131</v>
      </c>
      <c r="B52" s="13"/>
      <c r="C52" s="13"/>
    </row>
    <row r="53" spans="1:55" s="11" customFormat="1" ht="20.25" customHeight="1" x14ac:dyDescent="0.4">
      <c r="A53" s="13"/>
      <c r="B53" s="13"/>
      <c r="C53" s="13"/>
    </row>
    <row r="54" spans="1:55" s="11" customFormat="1" ht="20.25" customHeight="1" x14ac:dyDescent="0.4">
      <c r="A54" s="11" t="s">
        <v>132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76</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98</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133</v>
      </c>
      <c r="C58" s="25"/>
      <c r="D58" s="16"/>
      <c r="E58" s="16"/>
    </row>
    <row r="59" spans="1:55" s="11" customFormat="1" ht="20.25" customHeight="1" x14ac:dyDescent="0.4">
      <c r="A59" s="84" t="s">
        <v>94</v>
      </c>
      <c r="B59" s="25"/>
      <c r="C59" s="25"/>
      <c r="D59" s="13"/>
      <c r="E59" s="13"/>
    </row>
    <row r="60" spans="1:55" s="11" customFormat="1" ht="20.25" customHeight="1" x14ac:dyDescent="0.4">
      <c r="A60" s="83" t="s">
        <v>95</v>
      </c>
      <c r="B60" s="25"/>
      <c r="C60" s="25"/>
      <c r="D60" s="29"/>
      <c r="E60" s="29"/>
    </row>
    <row r="61" spans="1:55" s="11" customFormat="1" ht="20.25" customHeight="1" x14ac:dyDescent="0.4">
      <c r="A61" s="84" t="s">
        <v>96</v>
      </c>
      <c r="B61" s="25"/>
      <c r="C61" s="25"/>
      <c r="D61" s="29"/>
      <c r="E61" s="29"/>
    </row>
    <row r="62" spans="1:55" s="11" customFormat="1" ht="20.25" customHeight="1" x14ac:dyDescent="0.4">
      <c r="A62" s="83" t="s">
        <v>97</v>
      </c>
      <c r="B62" s="25"/>
      <c r="C62" s="25"/>
      <c r="D62" s="29"/>
      <c r="E62" s="29"/>
    </row>
    <row r="63" spans="1:55" s="11" customFormat="1" ht="20.25" customHeight="1" x14ac:dyDescent="0.4">
      <c r="A63" s="84" t="s">
        <v>134</v>
      </c>
      <c r="B63" s="25"/>
      <c r="C63" s="25"/>
      <c r="D63" s="29"/>
      <c r="E63" s="29"/>
    </row>
    <row r="64" spans="1:55" s="11" customFormat="1" ht="20.25" customHeight="1" x14ac:dyDescent="0.4">
      <c r="A64" s="84" t="s">
        <v>135</v>
      </c>
      <c r="B64" s="25"/>
      <c r="C64" s="25"/>
      <c r="D64" s="29"/>
      <c r="E64" s="29"/>
    </row>
    <row r="65" spans="1:5" s="11" customFormat="1" ht="20.25" customHeight="1" x14ac:dyDescent="0.4">
      <c r="A65" s="84" t="s">
        <v>136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73</v>
      </c>
    </row>
    <row r="3" spans="2:11" x14ac:dyDescent="0.4">
      <c r="B3" s="114" t="s">
        <v>74</v>
      </c>
      <c r="C3" s="114" t="s">
        <v>75</v>
      </c>
    </row>
    <row r="4" spans="2:11" x14ac:dyDescent="0.4">
      <c r="B4" s="114">
        <v>1</v>
      </c>
      <c r="C4" s="147" t="s">
        <v>102</v>
      </c>
    </row>
    <row r="5" spans="2:11" x14ac:dyDescent="0.4">
      <c r="B5" s="114">
        <v>2</v>
      </c>
      <c r="C5" s="147" t="s">
        <v>103</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72</v>
      </c>
    </row>
    <row r="14" spans="2:11" ht="26.25" thickBot="1" x14ac:dyDescent="0.45"/>
    <row r="15" spans="2:11" ht="26.25" thickBot="1" x14ac:dyDescent="0.45">
      <c r="B15" s="148" t="s">
        <v>59</v>
      </c>
      <c r="C15" s="116" t="s">
        <v>2</v>
      </c>
      <c r="D15" s="117" t="s">
        <v>104</v>
      </c>
      <c r="E15" s="118" t="s">
        <v>105</v>
      </c>
      <c r="F15" s="119" t="s">
        <v>31</v>
      </c>
      <c r="G15" s="119" t="s">
        <v>31</v>
      </c>
      <c r="H15" s="119" t="s">
        <v>31</v>
      </c>
      <c r="I15" s="119" t="s">
        <v>88</v>
      </c>
      <c r="J15" s="119" t="s">
        <v>88</v>
      </c>
      <c r="K15" s="120" t="s">
        <v>88</v>
      </c>
    </row>
    <row r="16" spans="2:11" x14ac:dyDescent="0.4">
      <c r="B16" s="278" t="s">
        <v>60</v>
      </c>
      <c r="C16" s="121" t="s">
        <v>106</v>
      </c>
      <c r="D16" s="126" t="s">
        <v>106</v>
      </c>
      <c r="E16" s="126" t="s">
        <v>99</v>
      </c>
      <c r="F16" s="126"/>
      <c r="G16" s="126"/>
      <c r="H16" s="126"/>
      <c r="I16" s="122"/>
      <c r="J16" s="122"/>
      <c r="K16" s="123"/>
    </row>
    <row r="17" spans="2:11" x14ac:dyDescent="0.4">
      <c r="B17" s="278"/>
      <c r="C17" s="124" t="s">
        <v>67</v>
      </c>
      <c r="D17" s="126" t="s">
        <v>104</v>
      </c>
      <c r="E17" s="126" t="s">
        <v>104</v>
      </c>
      <c r="F17" s="126"/>
      <c r="G17" s="126"/>
      <c r="H17" s="126"/>
      <c r="I17" s="115"/>
      <c r="J17" s="115"/>
      <c r="K17" s="125"/>
    </row>
    <row r="18" spans="2:11" x14ac:dyDescent="0.4">
      <c r="B18" s="278"/>
      <c r="C18" s="124" t="s">
        <v>67</v>
      </c>
      <c r="D18" s="126" t="s">
        <v>31</v>
      </c>
      <c r="E18" s="126" t="s">
        <v>107</v>
      </c>
      <c r="F18" s="126"/>
      <c r="G18" s="126"/>
      <c r="H18" s="126"/>
      <c r="I18" s="115"/>
      <c r="J18" s="115"/>
      <c r="K18" s="125"/>
    </row>
    <row r="19" spans="2:11" x14ac:dyDescent="0.4">
      <c r="B19" s="278"/>
      <c r="C19" s="124" t="s">
        <v>31</v>
      </c>
      <c r="D19" s="126" t="s">
        <v>31</v>
      </c>
      <c r="E19" s="126" t="s">
        <v>108</v>
      </c>
      <c r="F19" s="126"/>
      <c r="G19" s="126"/>
      <c r="H19" s="126"/>
      <c r="I19" s="115"/>
      <c r="J19" s="115"/>
      <c r="K19" s="125"/>
    </row>
    <row r="20" spans="2:11" x14ac:dyDescent="0.4">
      <c r="B20" s="278"/>
      <c r="C20" s="124" t="s">
        <v>31</v>
      </c>
      <c r="D20" s="126" t="s">
        <v>31</v>
      </c>
      <c r="E20" s="126" t="s">
        <v>109</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88</v>
      </c>
      <c r="E23" s="126" t="s">
        <v>31</v>
      </c>
      <c r="F23" s="126"/>
      <c r="G23" s="126"/>
      <c r="H23" s="126"/>
      <c r="I23" s="115"/>
      <c r="J23" s="115"/>
      <c r="K23" s="125"/>
    </row>
    <row r="24" spans="2:11" x14ac:dyDescent="0.4">
      <c r="B24" s="278"/>
      <c r="C24" s="124" t="s">
        <v>31</v>
      </c>
      <c r="D24" s="126" t="s">
        <v>88</v>
      </c>
      <c r="E24" s="126" t="s">
        <v>31</v>
      </c>
      <c r="F24" s="126"/>
      <c r="G24" s="126"/>
      <c r="H24" s="126"/>
      <c r="I24" s="115"/>
      <c r="J24" s="115"/>
      <c r="K24" s="125"/>
    </row>
    <row r="25" spans="2:11" x14ac:dyDescent="0.4">
      <c r="B25" s="278"/>
      <c r="C25" s="124" t="s">
        <v>31</v>
      </c>
      <c r="D25" s="127" t="s">
        <v>88</v>
      </c>
      <c r="E25" s="127" t="s">
        <v>31</v>
      </c>
      <c r="F25" s="127"/>
      <c r="G25" s="127"/>
      <c r="H25" s="127"/>
      <c r="I25" s="115"/>
      <c r="J25" s="115"/>
      <c r="K25" s="125"/>
    </row>
    <row r="26" spans="2:11" x14ac:dyDescent="0.4">
      <c r="B26" s="278"/>
      <c r="C26" s="124" t="s">
        <v>31</v>
      </c>
      <c r="D26" s="127" t="s">
        <v>88</v>
      </c>
      <c r="E26" s="127" t="s">
        <v>31</v>
      </c>
      <c r="F26" s="127"/>
      <c r="G26" s="127"/>
      <c r="H26" s="127"/>
      <c r="I26" s="115"/>
      <c r="J26" s="115"/>
      <c r="K26" s="125"/>
    </row>
    <row r="27" spans="2:11" x14ac:dyDescent="0.4">
      <c r="B27" s="278"/>
      <c r="C27" s="124" t="s">
        <v>31</v>
      </c>
      <c r="D27" s="127" t="s">
        <v>88</v>
      </c>
      <c r="E27" s="127" t="s">
        <v>31</v>
      </c>
      <c r="F27" s="127"/>
      <c r="G27" s="127"/>
      <c r="H27" s="127"/>
      <c r="I27" s="115"/>
      <c r="J27" s="115"/>
      <c r="K27" s="125"/>
    </row>
    <row r="28" spans="2:11" ht="26.25" thickBot="1" x14ac:dyDescent="0.45">
      <c r="B28" s="279"/>
      <c r="C28" s="128" t="s">
        <v>31</v>
      </c>
      <c r="D28" s="129" t="s">
        <v>88</v>
      </c>
      <c r="E28" s="129" t="s">
        <v>31</v>
      </c>
      <c r="F28" s="129"/>
      <c r="G28" s="129"/>
      <c r="H28" s="129"/>
      <c r="I28" s="129"/>
      <c r="J28" s="129"/>
      <c r="K28" s="130"/>
    </row>
    <row r="31" spans="2:11" x14ac:dyDescent="0.4">
      <c r="C31" s="113" t="s">
        <v>84</v>
      </c>
    </row>
    <row r="32" spans="2:11" x14ac:dyDescent="0.4">
      <c r="C32" s="113" t="s">
        <v>32</v>
      </c>
    </row>
    <row r="33" spans="3:3" x14ac:dyDescent="0.4">
      <c r="C33" s="113" t="s">
        <v>100</v>
      </c>
    </row>
    <row r="34" spans="3:3" x14ac:dyDescent="0.4">
      <c r="C34" s="113" t="s">
        <v>87</v>
      </c>
    </row>
    <row r="35" spans="3:3" x14ac:dyDescent="0.4">
      <c r="C35" s="113" t="s">
        <v>110</v>
      </c>
    </row>
    <row r="36" spans="3:3" x14ac:dyDescent="0.4">
      <c r="C36" s="113" t="s">
        <v>111</v>
      </c>
    </row>
    <row r="37" spans="3:3" x14ac:dyDescent="0.4">
      <c r="C37" s="113" t="s">
        <v>33</v>
      </c>
    </row>
    <row r="38" spans="3:3" x14ac:dyDescent="0.4">
      <c r="C38" s="113" t="s">
        <v>34</v>
      </c>
    </row>
    <row r="40" spans="3:3" x14ac:dyDescent="0.4">
      <c r="C40" s="113" t="s">
        <v>101</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杉田　賢一</cp:lastModifiedBy>
  <cp:lastPrinted>2021-03-21T05:52:46Z</cp:lastPrinted>
  <dcterms:created xsi:type="dcterms:W3CDTF">2020-01-14T23:44:41Z</dcterms:created>
  <dcterms:modified xsi:type="dcterms:W3CDTF">2023-12-22T07:14:16Z</dcterms:modified>
</cp:coreProperties>
</file>