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11第１号訪問事業\"/>
    </mc:Choice>
  </mc:AlternateContent>
  <xr:revisionPtr revIDLastSave="0" documentId="13_ncr:1_{D7CC1969-FABB-4E5E-8447-6ECA89129599}" xr6:coauthVersionLast="45" xr6:coauthVersionMax="47" xr10:uidLastSave="{00000000-0000-0000-0000-000000000000}"/>
  <bookViews>
    <workbookView xWindow="-60" yWindow="-60" windowWidth="20610" windowHeight="11190" tabRatio="665" activeTab="1" xr2:uid="{00000000-000D-0000-FFFF-FFFF00000000}"/>
  </bookViews>
  <sheets>
    <sheet name="【記載例】訪問型サービス" sheetId="10" r:id="rId1"/>
    <sheet name="訪問型サービス（１枚版）" sheetId="1" r:id="rId2"/>
    <sheet name="訪問型サービス（100名）" sheetId="9" r:id="rId3"/>
    <sheet name="記入方法" sheetId="5" r:id="rId4"/>
    <sheet name="プルダウン・リスト" sheetId="2" r:id="rId5"/>
  </sheets>
  <definedNames>
    <definedName name="_xlnm.Print_Area" localSheetId="0">【記載例】訪問型サービス!$A$1:$BD$51</definedName>
    <definedName name="_xlnm.Print_Area" localSheetId="3">記入方法!$A$1:$O$79</definedName>
    <definedName name="_xlnm.Print_Area" localSheetId="2">'訪問型サービス（100名）'!$A$1:$BD$133</definedName>
    <definedName name="_xlnm.Print_Area" localSheetId="1">'訪問型サービス（１枚版）'!$A$1:$BD$51</definedName>
    <definedName name="_xlnm.Print_Titles" localSheetId="0">【記載例】訪問型サービス!$1:$12</definedName>
    <definedName name="_xlnm.Print_Titles" localSheetId="2">'訪問型サービス（100名）'!$1:$12</definedName>
    <definedName name="_xlnm.Print_Titles" localSheetId="1">'訪問型サービス（１枚版）'!$1:$12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E40" i="1"/>
  <c r="R50" i="1" s="1"/>
  <c r="R44" i="1"/>
  <c r="W44" i="1"/>
  <c r="W45" i="1"/>
  <c r="AB45" i="1" l="1"/>
  <c r="W50" i="1" s="1"/>
  <c r="V40" i="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s="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<sst xmlns="http://schemas.openxmlformats.org/spreadsheetml/2006/main" count="463" uniqueCount="179">
  <si>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</si>
  <si>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</si>
  <si>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</si>
  <si>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</si>
  <si>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</si>
  <si>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</si>
  <si>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</si>
  <si>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</si>
  <si>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</si>
  <si>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</si>
  <si>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</si>
  <si>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</si>
  <si>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</si>
  <si>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</si>
  <si>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</si>
  <si>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</si>
  <si>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</si>
  <si>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</si>
  <si>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</si>
  <si>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</si>
  <si>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</si>
  <si>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</si>
  <si>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</si>
  <si>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</si>
  <si>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</si>
  <si>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</si>
  <si>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</si>
  <si>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</si>
  <si>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</si>
  <si>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</si>
  <si>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</si>
  <si>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</si>
  <si>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</si>
  <si>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</si>
  <si>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</si>
  <si>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</si>
  <si>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</si>
  <si>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</si>
  <si>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</si>
  <si>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</si>
  <si>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</si>
  <si>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</si>
  <si>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</si>
  <si>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</si>
  <si>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</si>
  <si>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</si>
  <si>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</si>
  <si>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</si>
  <si>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</si>
  <si>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</si>
  <si>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</si>
  <si>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</si>
  <si>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</si>
  <si>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</si>
  <si>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</si>
  <si>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</si>
  <si>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</si>
  <si>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</si>
  <si>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</si>
  <si>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</si>
  <si>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</si>
  <si>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</si>
  <si>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</si>
  <si>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</si>
  <si>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</si>
  <si>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</si>
  <si>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</si>
  <si>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</si>
  <si>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</si>
  <si>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</si>
  <si>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</si>
  <si>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</si>
  <si>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</si>
  <si>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</si>
  <si>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</si>
  <si>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</si>
  <si>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</si>
  <si>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</si>
  <si>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</si>
  <si>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</si>
  <si>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</si>
  <si>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</si>
  <si>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</si>
  <si>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</si>
  <si>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</si>
  <si>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</si>
  <si>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</si>
  <si>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</si>
  <si>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</si>
  <si>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</si>
  <si>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</si>
  <si>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</si>
  <si>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</si>
  <si>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</si>
  <si>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</si>
  <si>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</si>
  <si>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</si>
  <si>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</si>
  <si>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</si>
  <si>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</si>
  <si>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</si>
  <si>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</si>
  <si>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</si>
  <si>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</si>
  <si>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</si>
  <si>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</si>
  <si>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</si>
  <si>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</si>
  <si>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</si>
  <si>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</si>
  <si>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</si>
  <si>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</si>
  <si>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</si>
  <si>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</si>
  <si>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</si>
  <si>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</si>
  <si>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</si>
  <si>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</si>
  <si>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</si>
  <si>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</si>
  <si>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</si>
  <si>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</si>
  <si>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</si>
  <si>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</si>
  <si>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</si>
  <si>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</si>
  <si>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</si>
  <si>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</si>
  <si>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</si>
  <si>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</si>
  <si>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</si>
  <si>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</si>
  <si>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</si>
  <si>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</si>
  <si>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</si>
  <si>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</si>
  <si>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</si>
  <si>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</si>
  <si>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</si>
  <si>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</si>
  <si>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</si>
  <si>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</si>
  <si>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</si>
  <si>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</si>
  <si>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</si>
  <si>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</si>
  <si>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</si>
  <si>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</si>
  <si>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</si>
  <si>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</si>
  <si>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</si>
  <si>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</si>
  <si>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</si>
  <si>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</si>
  <si>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</si>
  <si>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</si>
  <si>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</si>
  <si>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</si>
  <si>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</si>
  <si>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</si>
  <si>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</si>
  <si>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</si>
  <si>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</si>
  <si>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</si>
  <si>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</si>
  <si>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（標準様式１）</t>
    <rPh sb="1" eb="3">
      <t>ヒョウジュン</t>
    </rPh>
    <rPh sb="3" eb="5">
      <t>ヨウシキ</t>
    </rPh>
    <phoneticPr fontId="2"/>
  </si>
  <si>
    <t>のべおかヘルパー</t>
    <phoneticPr fontId="1"/>
  </si>
  <si>
    <t>暦月</t>
  </si>
  <si>
    <t>実績</t>
  </si>
  <si>
    <t>延岡　太郎</t>
    <rPh sb="0" eb="2">
      <t>ノベオカ</t>
    </rPh>
    <rPh sb="3" eb="5">
      <t>タロウ</t>
    </rPh>
    <phoneticPr fontId="1"/>
  </si>
  <si>
    <t>AA AA</t>
    <phoneticPr fontId="1"/>
  </si>
  <si>
    <t>BB BB</t>
    <phoneticPr fontId="1"/>
  </si>
  <si>
    <t>CC CC</t>
    <phoneticPr fontId="1"/>
  </si>
  <si>
    <t>DD DD</t>
    <phoneticPr fontId="1"/>
  </si>
  <si>
    <t>EE EE</t>
    <phoneticPr fontId="1"/>
  </si>
  <si>
    <t>FF FF</t>
    <phoneticPr fontId="1"/>
  </si>
  <si>
    <t>GG GG</t>
    <phoneticPr fontId="1"/>
  </si>
  <si>
    <t>HH HH</t>
    <phoneticPr fontId="1"/>
  </si>
  <si>
    <t>　(8) 申請する事業に係る従業者（管理者を含む。）の1か月分の勤務時間を入力してください。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</si>
</sst>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50" zoomScaleNormal="55" zoomScaleSheetLayoutView="5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165</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160</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t="s">
        <v>166</v>
      </c>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167</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168</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150</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(9)1か月の勤務時間数合計</v>
      </c>
      <c r="AV8" s="191"/>
      <c r="AW8" s="190" t="s">
        <v>89</v>
      </c>
      <c r="AX8" s="191"/>
      <c r="AY8" s="238" t="s">
        <v>149</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f>IF(AZ3="暦月",IF(DAY(DATE($X$2,$AB$2,29))=29,29,""),"")</f>
        <v>29</v>
      </c>
      <c r="AS10" s="90">
        <f>IF(AZ3="暦月",IF(DAY(DATE($X$2,$AB$2,30))=30,30,""),"")</f>
        <v>30</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2</v>
      </c>
      <c r="AS11" s="90">
        <f>IF(AS10=30,WEEKDAY(DATE($X$2,$AB$2,30)),0)</f>
        <v>3</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月</v>
      </c>
      <c r="AS12" s="93" t="str">
        <f>IF(AS11=1,"日",IF(AS11=2,"月",IF(AS11=3,"火",IF(AS11=4,"水",IF(AS11=5,"木",IF(AS11=6,"金",IF(AS11=0,"","土")))))))</f>
        <v>火</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v>8</v>
      </c>
      <c r="AS13" s="144">
        <v>8</v>
      </c>
      <c r="AT13" s="145"/>
      <c r="AU13" s="267">
        <f>IF($AZ$3="４週",SUM(P13:AQ13),IF($AZ$3="暦月",SUM(P13:AT13),""))</f>
        <v>176</v>
      </c>
      <c r="AV13" s="268"/>
      <c r="AW13" s="269">
        <f t="shared" ref="AW13:AW30" si="1">IF($AZ$3="４週",AU13/4,IF($AZ$3="暦月",AU13/($AZ$6/7),""))</f>
        <v>41.06666666666667</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170</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v>8</v>
      </c>
      <c r="AS14" s="147">
        <v>8</v>
      </c>
      <c r="AT14" s="148"/>
      <c r="AU14" s="246">
        <f>IF($AZ$3="４週",SUM(P14:AQ14),IF($AZ$3="暦月",SUM(P14:AT14),""))</f>
        <v>176</v>
      </c>
      <c r="AV14" s="247"/>
      <c r="AW14" s="250">
        <f t="shared" si="1"/>
        <v>41.06666666666667</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171</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v>8</v>
      </c>
      <c r="AT15" s="148"/>
      <c r="AU15" s="246">
        <f>IF($AZ$3="４週",SUM(P15:AQ15),IF($AZ$3="暦月",SUM(P15:AT15),""))</f>
        <v>168</v>
      </c>
      <c r="AV15" s="247"/>
      <c r="AW15" s="250">
        <f t="shared" si="1"/>
        <v>39.200000000000003</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172</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v>4</v>
      </c>
      <c r="AS16" s="147">
        <v>4</v>
      </c>
      <c r="AT16" s="148"/>
      <c r="AU16" s="246">
        <f>IF($AZ$3="４週",SUM(P16:AQ16),IF($AZ$3="暦月",SUM(P16:AT16),""))</f>
        <v>88</v>
      </c>
      <c r="AV16" s="247"/>
      <c r="AW16" s="250">
        <f t="shared" si="1"/>
        <v>20.533333333333335</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173</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v>4</v>
      </c>
      <c r="AS17" s="147">
        <v>4</v>
      </c>
      <c r="AT17" s="148"/>
      <c r="AU17" s="246">
        <f t="shared" ref="AU17:AU30" si="3">IF($AZ$3="４週",SUM(P17:AQ17),IF($AZ$3="暦月",SUM(P17:AT17),""))</f>
        <v>88</v>
      </c>
      <c r="AV17" s="247"/>
      <c r="AW17" s="250">
        <f t="shared" si="1"/>
        <v>20.533333333333335</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174</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v>4</v>
      </c>
      <c r="AT18" s="148"/>
      <c r="AU18" s="246">
        <f t="shared" si="3"/>
        <v>84</v>
      </c>
      <c r="AV18" s="247"/>
      <c r="AW18" s="250">
        <f t="shared" si="1"/>
        <v>19.600000000000001</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175</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v>4</v>
      </c>
      <c r="AS19" s="147"/>
      <c r="AT19" s="148"/>
      <c r="AU19" s="246">
        <f>IF($AZ$3="４週",SUM(P19:AQ19),IF($AZ$3="暦月",SUM(P19:AT19),""))</f>
        <v>72</v>
      </c>
      <c r="AV19" s="247"/>
      <c r="AW19" s="250">
        <f t="shared" si="1"/>
        <v>16.8</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176</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v>4</v>
      </c>
      <c r="AS20" s="147"/>
      <c r="AT20" s="148"/>
      <c r="AU20" s="246">
        <f t="shared" si="3"/>
        <v>68</v>
      </c>
      <c r="AV20" s="247"/>
      <c r="AW20" s="250">
        <f t="shared" si="1"/>
        <v>15.866666666666667</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177</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v>4</v>
      </c>
      <c r="AS21" s="147"/>
      <c r="AT21" s="148"/>
      <c r="AU21" s="246">
        <f t="shared" si="3"/>
        <v>64</v>
      </c>
      <c r="AV21" s="247"/>
      <c r="AW21" s="250">
        <f t="shared" si="1"/>
        <v>14.933333333333334</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162</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155</v>
      </c>
      <c r="D33" s="76"/>
      <c r="E33" s="77"/>
      <c r="F33" s="73"/>
      <c r="G33" s="73"/>
      <c r="H33" s="73"/>
      <c r="I33" s="73"/>
      <c r="J33" s="73"/>
      <c r="K33" s="73"/>
      <c r="L33" s="73"/>
      <c r="M33" s="73"/>
      <c r="N33" s="73"/>
      <c r="O33" s="73"/>
      <c r="P33" s="73"/>
      <c r="Q33" s="99" t="s">
        <v>142</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344</v>
      </c>
      <c r="U36" s="315"/>
      <c r="V36" s="214">
        <f>SUMIFS($AW$13:$AX$30,$C$13:$D$30,"訪問介護員",$E$13:$F$30,"A")+SUMIFS($AW$13:$AX$30,$C$13:$D$30,"サービス提供責任者",$E$13:$F$30,"A")</f>
        <v>80.26666666666668</v>
      </c>
      <c r="W36" s="215"/>
      <c r="X36" s="118"/>
      <c r="Y36" s="316">
        <v>344</v>
      </c>
      <c r="Z36" s="317"/>
      <c r="AA36" s="316">
        <v>80.27</v>
      </c>
      <c r="AB36" s="317"/>
      <c r="AC36" s="117"/>
      <c r="AD36" s="117"/>
      <c r="AE36" s="316">
        <v>0</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464</v>
      </c>
      <c r="U38" s="315"/>
      <c r="V38" s="214">
        <f>SUMIFS($AW$13:$AX$30,$C$13:$D$30,"訪問介護員",$E$13:$F$30,"C")+SUMIFS($AW$13:$AX$30,$C$13:$D$30,"サービス提供責任者",$E$13:$F$30,"C")</f>
        <v>108.26666666666668</v>
      </c>
      <c r="W38" s="215"/>
      <c r="X38" s="118"/>
      <c r="Y38" s="316">
        <v>464</v>
      </c>
      <c r="Z38" s="317"/>
      <c r="AA38" s="222">
        <v>108.27</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808</v>
      </c>
      <c r="U40" s="315"/>
      <c r="V40" s="214">
        <f>SUM(V36:W39)</f>
        <v>188.53333333333336</v>
      </c>
      <c r="W40" s="215"/>
      <c r="X40" s="118"/>
      <c r="Y40" s="314">
        <f>SUM(Y36:Z39)</f>
        <v>808</v>
      </c>
      <c r="Z40" s="315"/>
      <c r="AA40" s="314">
        <f>SUM(AA36:AB39)</f>
        <v>188.54</v>
      </c>
      <c r="AB40" s="315"/>
      <c r="AC40" s="117"/>
      <c r="AD40" s="117"/>
      <c r="AE40" s="314">
        <f>SUM(AE36:AF37)</f>
        <v>0</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188.54</v>
      </c>
      <c r="S45" s="168"/>
      <c r="T45" s="168"/>
      <c r="U45" s="169"/>
      <c r="V45" s="105" t="s">
        <v>31</v>
      </c>
      <c r="W45" s="177">
        <f>IF($Y$42="週",$AV$5,$AZ$5)</f>
        <v>40</v>
      </c>
      <c r="X45" s="178"/>
      <c r="Y45" s="178"/>
      <c r="Z45" s="179"/>
      <c r="AA45" s="105" t="s">
        <v>32</v>
      </c>
      <c r="AB45" s="170">
        <f>ROUNDDOWN(R45/W45,1)</f>
        <v>4.7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0</v>
      </c>
      <c r="S50" s="178"/>
      <c r="T50" s="178"/>
      <c r="U50" s="179"/>
      <c r="V50" s="105" t="s">
        <v>115</v>
      </c>
      <c r="W50" s="170">
        <f>AB45</f>
        <v>4.7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50" zoomScaleNormal="55"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165</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160</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c r="V2" s="227"/>
      <c r="W2" s="39" t="s">
        <v>17</v>
      </c>
      <c r="X2" s="226" t="str">
        <f>IF(U2=0,"",YEAR(DATE(2018+U2,1,1)))</f>
        <v/>
      </c>
      <c r="Y2" s="226"/>
      <c r="Z2" s="41" t="s">
        <v>21</v>
      </c>
      <c r="AA2" s="41" t="s">
        <v>22</v>
      </c>
      <c r="AB2" s="227"/>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c r="AW5" s="241"/>
      <c r="AX5" s="61" t="s">
        <v>24</v>
      </c>
      <c r="AY5" s="60"/>
      <c r="AZ5" s="240"/>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t="e">
        <f>DAY(EOMONTH(DATE(X2,AB2,1),0))</f>
        <v>#VALUE!</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151</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(9)1か月の勤務時間数合計</v>
      </c>
      <c r="AV8" s="191"/>
      <c r="AW8" s="190" t="s">
        <v>89</v>
      </c>
      <c r="AX8" s="191"/>
      <c r="AY8" s="238" t="s">
        <v>149</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t="e">
        <f>DAY(DATE($X$2,$AB$2,1))</f>
        <v>#VALUE!</v>
      </c>
      <c r="Q10" s="90" t="e">
        <f>DAY(DATE($X$2,$AB$2,2))</f>
        <v>#VALUE!</v>
      </c>
      <c r="R10" s="90" t="e">
        <f>DAY(DATE($X$2,$AB$2,3))</f>
        <v>#VALUE!</v>
      </c>
      <c r="S10" s="90" t="e">
        <f>DAY(DATE($X$2,$AB$2,4))</f>
        <v>#VALUE!</v>
      </c>
      <c r="T10" s="90" t="e">
        <f>DAY(DATE($X$2,$AB$2,5))</f>
        <v>#VALUE!</v>
      </c>
      <c r="U10" s="90" t="e">
        <f>DAY(DATE($X$2,$AB$2,6))</f>
        <v>#VALUE!</v>
      </c>
      <c r="V10" s="91" t="e">
        <f>DAY(DATE($X$2,$AB$2,7))</f>
        <v>#VALUE!</v>
      </c>
      <c r="W10" s="89" t="e">
        <f>DAY(DATE($X$2,$AB$2,8))</f>
        <v>#VALUE!</v>
      </c>
      <c r="X10" s="90" t="e">
        <f>DAY(DATE($X$2,$AB$2,9))</f>
        <v>#VALUE!</v>
      </c>
      <c r="Y10" s="90" t="e">
        <f>DAY(DATE($X$2,$AB$2,10))</f>
        <v>#VALUE!</v>
      </c>
      <c r="Z10" s="90" t="e">
        <f>DAY(DATE($X$2,$AB$2,11))</f>
        <v>#VALUE!</v>
      </c>
      <c r="AA10" s="90" t="e">
        <f>DAY(DATE($X$2,$AB$2,12))</f>
        <v>#VALUE!</v>
      </c>
      <c r="AB10" s="90" t="e">
        <f>DAY(DATE($X$2,$AB$2,13))</f>
        <v>#VALUE!</v>
      </c>
      <c r="AC10" s="91" t="e">
        <f>DAY(DATE($X$2,$AB$2,14))</f>
        <v>#VALUE!</v>
      </c>
      <c r="AD10" s="89" t="e">
        <f>DAY(DATE($X$2,$AB$2,15))</f>
        <v>#VALUE!</v>
      </c>
      <c r="AE10" s="90" t="e">
        <f>DAY(DATE($X$2,$AB$2,16))</f>
        <v>#VALUE!</v>
      </c>
      <c r="AF10" s="90" t="e">
        <f>DAY(DATE($X$2,$AB$2,17))</f>
        <v>#VALUE!</v>
      </c>
      <c r="AG10" s="90" t="e">
        <f>DAY(DATE($X$2,$AB$2,18))</f>
        <v>#VALUE!</v>
      </c>
      <c r="AH10" s="90" t="e">
        <f>DAY(DATE($X$2,$AB$2,19))</f>
        <v>#VALUE!</v>
      </c>
      <c r="AI10" s="90" t="e">
        <f>DAY(DATE($X$2,$AB$2,20))</f>
        <v>#VALUE!</v>
      </c>
      <c r="AJ10" s="91" t="e">
        <f>DAY(DATE($X$2,$AB$2,21))</f>
        <v>#VALUE!</v>
      </c>
      <c r="AK10" s="89" t="e">
        <f>DAY(DATE($X$2,$AB$2,22))</f>
        <v>#VALUE!</v>
      </c>
      <c r="AL10" s="90" t="e">
        <f>DAY(DATE($X$2,$AB$2,23))</f>
        <v>#VALUE!</v>
      </c>
      <c r="AM10" s="90" t="e">
        <f>DAY(DATE($X$2,$AB$2,24))</f>
        <v>#VALUE!</v>
      </c>
      <c r="AN10" s="90" t="e">
        <f>DAY(DATE($X$2,$AB$2,25))</f>
        <v>#VALUE!</v>
      </c>
      <c r="AO10" s="90" t="e">
        <f>DAY(DATE($X$2,$AB$2,26))</f>
        <v>#VALUE!</v>
      </c>
      <c r="AP10" s="90" t="e">
        <f>DAY(DATE($X$2,$AB$2,27))</f>
        <v>#VALUE!</v>
      </c>
      <c r="AQ10" s="91" t="e">
        <f>DAY(DATE($X$2,$AB$2,28))</f>
        <v>#VALUE!</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t="e">
        <f>WEEKDAY(DATE($X$2,$AB$2,1))</f>
        <v>#VALUE!</v>
      </c>
      <c r="Q11" s="90" t="e">
        <f>WEEKDAY(DATE($X$2,$AB$2,2))</f>
        <v>#VALUE!</v>
      </c>
      <c r="R11" s="90" t="e">
        <f>WEEKDAY(DATE($X$2,$AB$2,3))</f>
        <v>#VALUE!</v>
      </c>
      <c r="S11" s="90" t="e">
        <f>WEEKDAY(DATE($X$2,$AB$2,4))</f>
        <v>#VALUE!</v>
      </c>
      <c r="T11" s="90" t="e">
        <f>WEEKDAY(DATE($X$2,$AB$2,5))</f>
        <v>#VALUE!</v>
      </c>
      <c r="U11" s="90" t="e">
        <f>WEEKDAY(DATE($X$2,$AB$2,6))</f>
        <v>#VALUE!</v>
      </c>
      <c r="V11" s="91" t="e">
        <f>WEEKDAY(DATE($X$2,$AB$2,7))</f>
        <v>#VALUE!</v>
      </c>
      <c r="W11" s="89" t="e">
        <f>WEEKDAY(DATE($X$2,$AB$2,8))</f>
        <v>#VALUE!</v>
      </c>
      <c r="X11" s="90" t="e">
        <f>WEEKDAY(DATE($X$2,$AB$2,9))</f>
        <v>#VALUE!</v>
      </c>
      <c r="Y11" s="90" t="e">
        <f>WEEKDAY(DATE($X$2,$AB$2,10))</f>
        <v>#VALUE!</v>
      </c>
      <c r="Z11" s="90" t="e">
        <f>WEEKDAY(DATE($X$2,$AB$2,11))</f>
        <v>#VALUE!</v>
      </c>
      <c r="AA11" s="90" t="e">
        <f>WEEKDAY(DATE($X$2,$AB$2,12))</f>
        <v>#VALUE!</v>
      </c>
      <c r="AB11" s="90" t="e">
        <f>WEEKDAY(DATE($X$2,$AB$2,13))</f>
        <v>#VALUE!</v>
      </c>
      <c r="AC11" s="91" t="e">
        <f>WEEKDAY(DATE($X$2,$AB$2,14))</f>
        <v>#VALUE!</v>
      </c>
      <c r="AD11" s="89" t="e">
        <f>WEEKDAY(DATE($X$2,$AB$2,15))</f>
        <v>#VALUE!</v>
      </c>
      <c r="AE11" s="90" t="e">
        <f>WEEKDAY(DATE($X$2,$AB$2,16))</f>
        <v>#VALUE!</v>
      </c>
      <c r="AF11" s="90" t="e">
        <f>WEEKDAY(DATE($X$2,$AB$2,17))</f>
        <v>#VALUE!</v>
      </c>
      <c r="AG11" s="90" t="e">
        <f>WEEKDAY(DATE($X$2,$AB$2,18))</f>
        <v>#VALUE!</v>
      </c>
      <c r="AH11" s="90" t="e">
        <f>WEEKDAY(DATE($X$2,$AB$2,19))</f>
        <v>#VALUE!</v>
      </c>
      <c r="AI11" s="90" t="e">
        <f>WEEKDAY(DATE($X$2,$AB$2,20))</f>
        <v>#VALUE!</v>
      </c>
      <c r="AJ11" s="91" t="e">
        <f>WEEKDAY(DATE($X$2,$AB$2,21))</f>
        <v>#VALUE!</v>
      </c>
      <c r="AK11" s="89" t="e">
        <f>WEEKDAY(DATE($X$2,$AB$2,22))</f>
        <v>#VALUE!</v>
      </c>
      <c r="AL11" s="90" t="e">
        <f>WEEKDAY(DATE($X$2,$AB$2,23))</f>
        <v>#VALUE!</v>
      </c>
      <c r="AM11" s="90" t="e">
        <f>WEEKDAY(DATE($X$2,$AB$2,24))</f>
        <v>#VALUE!</v>
      </c>
      <c r="AN11" s="90" t="e">
        <f>WEEKDAY(DATE($X$2,$AB$2,25))</f>
        <v>#VALUE!</v>
      </c>
      <c r="AO11" s="90" t="e">
        <f>WEEKDAY(DATE($X$2,$AB$2,26))</f>
        <v>#VALUE!</v>
      </c>
      <c r="AP11" s="90" t="e">
        <f>WEEKDAY(DATE($X$2,$AB$2,27))</f>
        <v>#VALUE!</v>
      </c>
      <c r="AQ11" s="91" t="e">
        <f>WEEKDAY(DATE($X$2,$AB$2,28))</f>
        <v>#VALUE!</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e">
        <f>IF(P11=1,"日",IF(P11=2,"月",IF(P11=3,"火",IF(P11=4,"水",IF(P11=5,"木",IF(P11=6,"金","土"))))))</f>
        <v>#VALUE!</v>
      </c>
      <c r="Q12" s="93" t="e">
        <f t="shared" ref="Q12:V12" si="0">IF(Q11=1,"日",IF(Q11=2,"月",IF(Q11=3,"火",IF(Q11=4,"水",IF(Q11=5,"木",IF(Q11=6,"金","土"))))))</f>
        <v>#VALUE!</v>
      </c>
      <c r="R12" s="93" t="e">
        <f t="shared" si="0"/>
        <v>#VALUE!</v>
      </c>
      <c r="S12" s="93" t="e">
        <f t="shared" si="0"/>
        <v>#VALUE!</v>
      </c>
      <c r="T12" s="93" t="e">
        <f t="shared" si="0"/>
        <v>#VALUE!</v>
      </c>
      <c r="U12" s="93" t="e">
        <f t="shared" si="0"/>
        <v>#VALUE!</v>
      </c>
      <c r="V12" s="94" t="e">
        <f t="shared" si="0"/>
        <v>#VALUE!</v>
      </c>
      <c r="W12" s="92" t="e">
        <f t="shared" ref="W12" si="1">IF(W11=1,"日",IF(W11=2,"月",IF(W11=3,"火",IF(W11=4,"水",IF(W11=5,"木",IF(W11=6,"金","土"))))))</f>
        <v>#VALUE!</v>
      </c>
      <c r="X12" s="93" t="e">
        <f t="shared" ref="X12" si="2">IF(X11=1,"日",IF(X11=2,"月",IF(X11=3,"火",IF(X11=4,"水",IF(X11=5,"木",IF(X11=6,"金","土"))))))</f>
        <v>#VALUE!</v>
      </c>
      <c r="Y12" s="93" t="e">
        <f t="shared" ref="Y12" si="3">IF(Y11=1,"日",IF(Y11=2,"月",IF(Y11=3,"火",IF(Y11=4,"水",IF(Y11=5,"木",IF(Y11=6,"金","土"))))))</f>
        <v>#VALUE!</v>
      </c>
      <c r="Z12" s="93" t="e">
        <f t="shared" ref="Z12" si="4">IF(Z11=1,"日",IF(Z11=2,"月",IF(Z11=3,"火",IF(Z11=4,"水",IF(Z11=5,"木",IF(Z11=6,"金","土"))))))</f>
        <v>#VALUE!</v>
      </c>
      <c r="AA12" s="93" t="e">
        <f t="shared" ref="AA12" si="5">IF(AA11=1,"日",IF(AA11=2,"月",IF(AA11=3,"火",IF(AA11=4,"水",IF(AA11=5,"木",IF(AA11=6,"金","土"))))))</f>
        <v>#VALUE!</v>
      </c>
      <c r="AB12" s="93" t="e">
        <f t="shared" ref="AB12" si="6">IF(AB11=1,"日",IF(AB11=2,"月",IF(AB11=3,"火",IF(AB11=4,"水",IF(AB11=5,"木",IF(AB11=6,"金","土"))))))</f>
        <v>#VALUE!</v>
      </c>
      <c r="AC12" s="94" t="e">
        <f t="shared" ref="AC12" si="7">IF(AC11=1,"日",IF(AC11=2,"月",IF(AC11=3,"火",IF(AC11=4,"水",IF(AC11=5,"木",IF(AC11=6,"金","土"))))))</f>
        <v>#VALUE!</v>
      </c>
      <c r="AD12" s="92" t="e">
        <f t="shared" ref="AD12" si="8">IF(AD11=1,"日",IF(AD11=2,"月",IF(AD11=3,"火",IF(AD11=4,"水",IF(AD11=5,"木",IF(AD11=6,"金","土"))))))</f>
        <v>#VALUE!</v>
      </c>
      <c r="AE12" s="93" t="e">
        <f t="shared" ref="AE12" si="9">IF(AE11=1,"日",IF(AE11=2,"月",IF(AE11=3,"火",IF(AE11=4,"水",IF(AE11=5,"木",IF(AE11=6,"金","土"))))))</f>
        <v>#VALUE!</v>
      </c>
      <c r="AF12" s="93" t="e">
        <f t="shared" ref="AF12" si="10">IF(AF11=1,"日",IF(AF11=2,"月",IF(AF11=3,"火",IF(AF11=4,"水",IF(AF11=5,"木",IF(AF11=6,"金","土"))))))</f>
        <v>#VALUE!</v>
      </c>
      <c r="AG12" s="93" t="e">
        <f t="shared" ref="AG12" si="11">IF(AG11=1,"日",IF(AG11=2,"月",IF(AG11=3,"火",IF(AG11=4,"水",IF(AG11=5,"木",IF(AG11=6,"金","土"))))))</f>
        <v>#VALUE!</v>
      </c>
      <c r="AH12" s="93" t="e">
        <f t="shared" ref="AH12" si="12">IF(AH11=1,"日",IF(AH11=2,"月",IF(AH11=3,"火",IF(AH11=4,"水",IF(AH11=5,"木",IF(AH11=6,"金","土"))))))</f>
        <v>#VALUE!</v>
      </c>
      <c r="AI12" s="93" t="e">
        <f t="shared" ref="AI12" si="13">IF(AI11=1,"日",IF(AI11=2,"月",IF(AI11=3,"火",IF(AI11=4,"水",IF(AI11=5,"木",IF(AI11=6,"金","土"))))))</f>
        <v>#VALUE!</v>
      </c>
      <c r="AJ12" s="94" t="e">
        <f t="shared" ref="AJ12" si="14">IF(AJ11=1,"日",IF(AJ11=2,"月",IF(AJ11=3,"火",IF(AJ11=4,"水",IF(AJ11=5,"木",IF(AJ11=6,"金","土"))))))</f>
        <v>#VALUE!</v>
      </c>
      <c r="AK12" s="92" t="e">
        <f t="shared" ref="AK12" si="15">IF(AK11=1,"日",IF(AK11=2,"月",IF(AK11=3,"火",IF(AK11=4,"水",IF(AK11=5,"木",IF(AK11=6,"金","土"))))))</f>
        <v>#VALUE!</v>
      </c>
      <c r="AL12" s="93" t="e">
        <f t="shared" ref="AL12" si="16">IF(AL11=1,"日",IF(AL11=2,"月",IF(AL11=3,"火",IF(AL11=4,"水",IF(AL11=5,"木",IF(AL11=6,"金","土"))))))</f>
        <v>#VALUE!</v>
      </c>
      <c r="AM12" s="93" t="e">
        <f t="shared" ref="AM12" si="17">IF(AM11=1,"日",IF(AM11=2,"月",IF(AM11=3,"火",IF(AM11=4,"水",IF(AM11=5,"木",IF(AM11=6,"金","土"))))))</f>
        <v>#VALUE!</v>
      </c>
      <c r="AN12" s="93" t="e">
        <f t="shared" ref="AN12" si="18">IF(AN11=1,"日",IF(AN11=2,"月",IF(AN11=3,"火",IF(AN11=4,"水",IF(AN11=5,"木",IF(AN11=6,"金","土"))))))</f>
        <v>#VALUE!</v>
      </c>
      <c r="AO12" s="93" t="e">
        <f t="shared" ref="AO12" si="19">IF(AO11=1,"日",IF(AO11=2,"月",IF(AO11=3,"火",IF(AO11=4,"水",IF(AO11=5,"木",IF(AO11=6,"金","土"))))))</f>
        <v>#VALUE!</v>
      </c>
      <c r="AP12" s="93" t="e">
        <f t="shared" ref="AP12" si="20">IF(AP11=1,"日",IF(AP11=2,"月",IF(AP11=3,"火",IF(AP11=4,"水",IF(AP11=5,"木",IF(AP11=6,"金","土"))))))</f>
        <v>#VALUE!</v>
      </c>
      <c r="AQ12" s="94" t="e">
        <f t="shared" ref="AQ12" si="21">IF(AQ11=1,"日",IF(AQ11=2,"月",IF(AQ11=3,"火",IF(AQ11=4,"水",IF(AQ11=5,"木",IF(AQ11=6,"金","土"))))))</f>
        <v>#VALUE!</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t="str">
        <f>IF($AZ$3="４週",SUM(P13:AQ13),IF($AZ$3="暦月",SUM(P13:AT13),""))</f>
        <v/>
      </c>
      <c r="AV13" s="268"/>
      <c r="AW13" s="269" t="str">
        <f t="shared" ref="AW13:AW30" si="22">IF($AZ$3="４週",AU13/4,IF($AZ$3="暦月",AU13/($AZ$6/7),""))</f>
        <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t="str">
        <f>IF($AZ$3="４週",SUM(P14:AQ14),IF($AZ$3="暦月",SUM(P14:AT14),""))</f>
        <v/>
      </c>
      <c r="AV14" s="247"/>
      <c r="AW14" s="250" t="str">
        <f t="shared" si="22"/>
        <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t="str">
        <f>IF($AZ$3="４週",SUM(P15:AQ15),IF($AZ$3="暦月",SUM(P15:AT15),""))</f>
        <v/>
      </c>
      <c r="AV15" s="247"/>
      <c r="AW15" s="250" t="str">
        <f t="shared" si="22"/>
        <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t="str">
        <f>IF($AZ$3="４週",SUM(P16:AQ16),IF($AZ$3="暦月",SUM(P16:AT16),""))</f>
        <v/>
      </c>
      <c r="AV16" s="247"/>
      <c r="AW16" s="250" t="str">
        <f t="shared" si="22"/>
        <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t="str">
        <f t="shared" ref="AU17:AU30" si="24">IF($AZ$3="４週",SUM(P17:AQ17),IF($AZ$3="暦月",SUM(P17:AT17),""))</f>
        <v/>
      </c>
      <c r="AV17" s="247"/>
      <c r="AW17" s="250" t="str">
        <f t="shared" si="22"/>
        <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t="str">
        <f t="shared" si="24"/>
        <v/>
      </c>
      <c r="AV18" s="247"/>
      <c r="AW18" s="250" t="str">
        <f t="shared" si="22"/>
        <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t="str">
        <f>IF($AZ$3="４週",SUM(P19:AQ19),IF($AZ$3="暦月",SUM(P19:AT19),""))</f>
        <v/>
      </c>
      <c r="AV19" s="247"/>
      <c r="AW19" s="250" t="str">
        <f t="shared" si="22"/>
        <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t="str">
        <f t="shared" si="24"/>
        <v/>
      </c>
      <c r="AV20" s="247"/>
      <c r="AW20" s="250" t="str">
        <f t="shared" si="22"/>
        <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t="str">
        <f t="shared" si="24"/>
        <v/>
      </c>
      <c r="AV21" s="247"/>
      <c r="AW21" s="250" t="str">
        <f t="shared" si="22"/>
        <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t="str">
        <f t="shared" si="24"/>
        <v/>
      </c>
      <c r="AV22" s="247"/>
      <c r="AW22" s="250" t="str">
        <f t="shared" si="22"/>
        <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t="str">
        <f t="shared" si="24"/>
        <v/>
      </c>
      <c r="AV23" s="247"/>
      <c r="AW23" s="250" t="str">
        <f t="shared" si="22"/>
        <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t="str">
        <f t="shared" si="24"/>
        <v/>
      </c>
      <c r="AV24" s="247"/>
      <c r="AW24" s="250" t="str">
        <f t="shared" si="22"/>
        <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t="str">
        <f t="shared" si="24"/>
        <v/>
      </c>
      <c r="AV25" s="247"/>
      <c r="AW25" s="250" t="str">
        <f t="shared" si="22"/>
        <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t="str">
        <f t="shared" si="24"/>
        <v/>
      </c>
      <c r="AV26" s="247"/>
      <c r="AW26" s="250" t="str">
        <f t="shared" si="22"/>
        <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t="str">
        <f t="shared" si="24"/>
        <v/>
      </c>
      <c r="AV27" s="247"/>
      <c r="AW27" s="250" t="str">
        <f t="shared" si="22"/>
        <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t="str">
        <f t="shared" si="24"/>
        <v/>
      </c>
      <c r="AV28" s="247"/>
      <c r="AW28" s="250" t="str">
        <f t="shared" si="22"/>
        <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t="str">
        <f t="shared" si="24"/>
        <v/>
      </c>
      <c r="AV29" s="247"/>
      <c r="AW29" s="250" t="str">
        <f t="shared" si="22"/>
        <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t="str">
        <f t="shared" si="24"/>
        <v/>
      </c>
      <c r="AV30" s="272"/>
      <c r="AW30" s="273" t="str">
        <f t="shared" si="22"/>
        <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162</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155</v>
      </c>
      <c r="D33" s="98"/>
      <c r="E33" s="98"/>
      <c r="F33" s="99"/>
      <c r="G33" s="99"/>
      <c r="H33" s="99"/>
      <c r="I33" s="99"/>
      <c r="J33" s="99"/>
      <c r="K33" s="99"/>
      <c r="L33" s="99"/>
      <c r="M33" s="99"/>
      <c r="N33" s="99"/>
      <c r="O33" s="99"/>
      <c r="P33" s="99"/>
      <c r="Q33" s="99" t="s">
        <v>142</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-3</v>
      </c>
      <c r="G35" s="220"/>
      <c r="H35" s="219">
        <f>IF(AB2=1,11,IF(AB2=2,12,AB2-2))</f>
        <v>-2</v>
      </c>
      <c r="I35" s="220"/>
      <c r="J35" s="219">
        <f>IF(AB2=1,12,AB2-1)</f>
        <v>-1</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c r="Z36" s="237"/>
      <c r="AA36" s="234"/>
      <c r="AB36" s="235"/>
      <c r="AC36" s="67"/>
      <c r="AD36" s="67"/>
      <c r="AE36" s="236"/>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c r="Z37" s="237"/>
      <c r="AA37" s="234"/>
      <c r="AB37" s="235"/>
      <c r="AC37" s="67"/>
      <c r="AD37" s="67"/>
      <c r="AE37" s="236"/>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c r="Z38" s="237"/>
      <c r="AA38" s="232"/>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c r="Z39" s="237"/>
      <c r="AA39" s="232"/>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c r="G45" s="208"/>
      <c r="H45" s="105" t="s">
        <v>32</v>
      </c>
      <c r="I45" s="205" t="e">
        <f>C45/F45</f>
        <v>#DIV/0!</v>
      </c>
      <c r="J45" s="206"/>
      <c r="K45" s="105" t="s">
        <v>33</v>
      </c>
      <c r="L45" s="200">
        <f>IF(C45&lt;40,1,ROUNDUP(I45,1))</f>
        <v>1</v>
      </c>
      <c r="M45" s="201"/>
      <c r="N45" s="202"/>
      <c r="O45" s="99"/>
      <c r="P45" s="99"/>
      <c r="Q45" s="99"/>
      <c r="R45" s="167">
        <f>IF($Y$42="週",AA40,Y40)</f>
        <v>0</v>
      </c>
      <c r="S45" s="168"/>
      <c r="T45" s="168"/>
      <c r="U45" s="169"/>
      <c r="V45" s="105" t="s">
        <v>31</v>
      </c>
      <c r="W45" s="177">
        <f>IF($Y$42="週",$AV$5,$AZ$5)</f>
        <v>0</v>
      </c>
      <c r="X45" s="178"/>
      <c r="Y45" s="178"/>
      <c r="Z45" s="179"/>
      <c r="AA45" s="105" t="s">
        <v>32</v>
      </c>
      <c r="AB45" s="170" t="e">
        <f>ROUNDDOWN(R45/W45,1)</f>
        <v>#DIV/0!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t="e">
        <f>AB45</f>
        <v>#DIV/0!</v>
      </c>
      <c r="X50" s="171"/>
      <c r="Y50" s="171"/>
      <c r="Z50" s="172"/>
      <c r="AA50" s="105" t="s">
        <v>32</v>
      </c>
      <c r="AB50" s="173" t="e">
        <f>ROUNDDOWN(R50+W50,1)</f>
        <v>#DIV/0!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50" zoomScaleNormal="5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165</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160</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c r="V2" s="227"/>
      <c r="W2" s="39" t="s">
        <v>17</v>
      </c>
      <c r="X2" s="226" t="str">
        <f>IF(U2=0,"",YEAR(DATE(2018+U2,1,1)))</f>
        <v/>
      </c>
      <c r="Y2" s="226"/>
      <c r="Z2" s="41" t="s">
        <v>21</v>
      </c>
      <c r="AA2" s="41" t="s">
        <v>22</v>
      </c>
      <c r="AB2" s="227"/>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c r="AW5" s="241"/>
      <c r="AX5" s="61" t="s">
        <v>24</v>
      </c>
      <c r="AY5" s="60"/>
      <c r="AZ5" s="240"/>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t="e">
        <f>DAY(EOMONTH(DATE(X2,AB2,1),0))</f>
        <v>#VALUE!</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151</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(9)1か月の勤務時間数合計</v>
      </c>
      <c r="AV8" s="191"/>
      <c r="AW8" s="190" t="s">
        <v>89</v>
      </c>
      <c r="AX8" s="191"/>
      <c r="AY8" s="238" t="s">
        <v>149</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t="e">
        <f>DAY(DATE($X$2,$AB$2,1))</f>
        <v>#VALUE!</v>
      </c>
      <c r="Q10" s="90" t="e">
        <f>DAY(DATE($X$2,$AB$2,2))</f>
        <v>#VALUE!</v>
      </c>
      <c r="R10" s="90" t="e">
        <f>DAY(DATE($X$2,$AB$2,3))</f>
        <v>#VALUE!</v>
      </c>
      <c r="S10" s="90" t="e">
        <f>DAY(DATE($X$2,$AB$2,4))</f>
        <v>#VALUE!</v>
      </c>
      <c r="T10" s="90" t="e">
        <f>DAY(DATE($X$2,$AB$2,5))</f>
        <v>#VALUE!</v>
      </c>
      <c r="U10" s="90" t="e">
        <f>DAY(DATE($X$2,$AB$2,6))</f>
        <v>#VALUE!</v>
      </c>
      <c r="V10" s="91" t="e">
        <f>DAY(DATE($X$2,$AB$2,7))</f>
        <v>#VALUE!</v>
      </c>
      <c r="W10" s="89" t="e">
        <f>DAY(DATE($X$2,$AB$2,8))</f>
        <v>#VALUE!</v>
      </c>
      <c r="X10" s="90" t="e">
        <f>DAY(DATE($X$2,$AB$2,9))</f>
        <v>#VALUE!</v>
      </c>
      <c r="Y10" s="90" t="e">
        <f>DAY(DATE($X$2,$AB$2,10))</f>
        <v>#VALUE!</v>
      </c>
      <c r="Z10" s="90" t="e">
        <f>DAY(DATE($X$2,$AB$2,11))</f>
        <v>#VALUE!</v>
      </c>
      <c r="AA10" s="90" t="e">
        <f>DAY(DATE($X$2,$AB$2,12))</f>
        <v>#VALUE!</v>
      </c>
      <c r="AB10" s="90" t="e">
        <f>DAY(DATE($X$2,$AB$2,13))</f>
        <v>#VALUE!</v>
      </c>
      <c r="AC10" s="91" t="e">
        <f>DAY(DATE($X$2,$AB$2,14))</f>
        <v>#VALUE!</v>
      </c>
      <c r="AD10" s="89" t="e">
        <f>DAY(DATE($X$2,$AB$2,15))</f>
        <v>#VALUE!</v>
      </c>
      <c r="AE10" s="90" t="e">
        <f>DAY(DATE($X$2,$AB$2,16))</f>
        <v>#VALUE!</v>
      </c>
      <c r="AF10" s="90" t="e">
        <f>DAY(DATE($X$2,$AB$2,17))</f>
        <v>#VALUE!</v>
      </c>
      <c r="AG10" s="90" t="e">
        <f>DAY(DATE($X$2,$AB$2,18))</f>
        <v>#VALUE!</v>
      </c>
      <c r="AH10" s="90" t="e">
        <f>DAY(DATE($X$2,$AB$2,19))</f>
        <v>#VALUE!</v>
      </c>
      <c r="AI10" s="90" t="e">
        <f>DAY(DATE($X$2,$AB$2,20))</f>
        <v>#VALUE!</v>
      </c>
      <c r="AJ10" s="91" t="e">
        <f>DAY(DATE($X$2,$AB$2,21))</f>
        <v>#VALUE!</v>
      </c>
      <c r="AK10" s="89" t="e">
        <f>DAY(DATE($X$2,$AB$2,22))</f>
        <v>#VALUE!</v>
      </c>
      <c r="AL10" s="90" t="e">
        <f>DAY(DATE($X$2,$AB$2,23))</f>
        <v>#VALUE!</v>
      </c>
      <c r="AM10" s="90" t="e">
        <f>DAY(DATE($X$2,$AB$2,24))</f>
        <v>#VALUE!</v>
      </c>
      <c r="AN10" s="90" t="e">
        <f>DAY(DATE($X$2,$AB$2,25))</f>
        <v>#VALUE!</v>
      </c>
      <c r="AO10" s="90" t="e">
        <f>DAY(DATE($X$2,$AB$2,26))</f>
        <v>#VALUE!</v>
      </c>
      <c r="AP10" s="90" t="e">
        <f>DAY(DATE($X$2,$AB$2,27))</f>
        <v>#VALUE!</v>
      </c>
      <c r="AQ10" s="91" t="e">
        <f>DAY(DATE($X$2,$AB$2,28))</f>
        <v>#VALUE!</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t="e">
        <f>WEEKDAY(DATE($X$2,$AB$2,1))</f>
        <v>#VALUE!</v>
      </c>
      <c r="Q11" s="90" t="e">
        <f>WEEKDAY(DATE($X$2,$AB$2,2))</f>
        <v>#VALUE!</v>
      </c>
      <c r="R11" s="90" t="e">
        <f>WEEKDAY(DATE($X$2,$AB$2,3))</f>
        <v>#VALUE!</v>
      </c>
      <c r="S11" s="90" t="e">
        <f>WEEKDAY(DATE($X$2,$AB$2,4))</f>
        <v>#VALUE!</v>
      </c>
      <c r="T11" s="90" t="e">
        <f>WEEKDAY(DATE($X$2,$AB$2,5))</f>
        <v>#VALUE!</v>
      </c>
      <c r="U11" s="90" t="e">
        <f>WEEKDAY(DATE($X$2,$AB$2,6))</f>
        <v>#VALUE!</v>
      </c>
      <c r="V11" s="91" t="e">
        <f>WEEKDAY(DATE($X$2,$AB$2,7))</f>
        <v>#VALUE!</v>
      </c>
      <c r="W11" s="89" t="e">
        <f>WEEKDAY(DATE($X$2,$AB$2,8))</f>
        <v>#VALUE!</v>
      </c>
      <c r="X11" s="90" t="e">
        <f>WEEKDAY(DATE($X$2,$AB$2,9))</f>
        <v>#VALUE!</v>
      </c>
      <c r="Y11" s="90" t="e">
        <f>WEEKDAY(DATE($X$2,$AB$2,10))</f>
        <v>#VALUE!</v>
      </c>
      <c r="Z11" s="90" t="e">
        <f>WEEKDAY(DATE($X$2,$AB$2,11))</f>
        <v>#VALUE!</v>
      </c>
      <c r="AA11" s="90" t="e">
        <f>WEEKDAY(DATE($X$2,$AB$2,12))</f>
        <v>#VALUE!</v>
      </c>
      <c r="AB11" s="90" t="e">
        <f>WEEKDAY(DATE($X$2,$AB$2,13))</f>
        <v>#VALUE!</v>
      </c>
      <c r="AC11" s="91" t="e">
        <f>WEEKDAY(DATE($X$2,$AB$2,14))</f>
        <v>#VALUE!</v>
      </c>
      <c r="AD11" s="89" t="e">
        <f>WEEKDAY(DATE($X$2,$AB$2,15))</f>
        <v>#VALUE!</v>
      </c>
      <c r="AE11" s="90" t="e">
        <f>WEEKDAY(DATE($X$2,$AB$2,16))</f>
        <v>#VALUE!</v>
      </c>
      <c r="AF11" s="90" t="e">
        <f>WEEKDAY(DATE($X$2,$AB$2,17))</f>
        <v>#VALUE!</v>
      </c>
      <c r="AG11" s="90" t="e">
        <f>WEEKDAY(DATE($X$2,$AB$2,18))</f>
        <v>#VALUE!</v>
      </c>
      <c r="AH11" s="90" t="e">
        <f>WEEKDAY(DATE($X$2,$AB$2,19))</f>
        <v>#VALUE!</v>
      </c>
      <c r="AI11" s="90" t="e">
        <f>WEEKDAY(DATE($X$2,$AB$2,20))</f>
        <v>#VALUE!</v>
      </c>
      <c r="AJ11" s="91" t="e">
        <f>WEEKDAY(DATE($X$2,$AB$2,21))</f>
        <v>#VALUE!</v>
      </c>
      <c r="AK11" s="89" t="e">
        <f>WEEKDAY(DATE($X$2,$AB$2,22))</f>
        <v>#VALUE!</v>
      </c>
      <c r="AL11" s="90" t="e">
        <f>WEEKDAY(DATE($X$2,$AB$2,23))</f>
        <v>#VALUE!</v>
      </c>
      <c r="AM11" s="90" t="e">
        <f>WEEKDAY(DATE($X$2,$AB$2,24))</f>
        <v>#VALUE!</v>
      </c>
      <c r="AN11" s="90" t="e">
        <f>WEEKDAY(DATE($X$2,$AB$2,25))</f>
        <v>#VALUE!</v>
      </c>
      <c r="AO11" s="90" t="e">
        <f>WEEKDAY(DATE($X$2,$AB$2,26))</f>
        <v>#VALUE!</v>
      </c>
      <c r="AP11" s="90" t="e">
        <f>WEEKDAY(DATE($X$2,$AB$2,27))</f>
        <v>#VALUE!</v>
      </c>
      <c r="AQ11" s="91" t="e">
        <f>WEEKDAY(DATE($X$2,$AB$2,28))</f>
        <v>#VALUE!</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e">
        <f>IF(P11=1,"日",IF(P11=2,"月",IF(P11=3,"火",IF(P11=4,"水",IF(P11=5,"木",IF(P11=6,"金","土"))))))</f>
        <v>#VALUE!</v>
      </c>
      <c r="Q12" s="93" t="e">
        <f t="shared" ref="Q12:AQ12" si="0">IF(Q11=1,"日",IF(Q11=2,"月",IF(Q11=3,"火",IF(Q11=4,"水",IF(Q11=5,"木",IF(Q11=6,"金","土"))))))</f>
        <v>#VALUE!</v>
      </c>
      <c r="R12" s="93" t="e">
        <f t="shared" si="0"/>
        <v>#VALUE!</v>
      </c>
      <c r="S12" s="93" t="e">
        <f t="shared" si="0"/>
        <v>#VALUE!</v>
      </c>
      <c r="T12" s="93" t="e">
        <f t="shared" si="0"/>
        <v>#VALUE!</v>
      </c>
      <c r="U12" s="93" t="e">
        <f t="shared" si="0"/>
        <v>#VALUE!</v>
      </c>
      <c r="V12" s="94" t="e">
        <f t="shared" si="0"/>
        <v>#VALUE!</v>
      </c>
      <c r="W12" s="92" t="e">
        <f t="shared" si="0"/>
        <v>#VALUE!</v>
      </c>
      <c r="X12" s="93" t="e">
        <f t="shared" si="0"/>
        <v>#VALUE!</v>
      </c>
      <c r="Y12" s="93" t="e">
        <f t="shared" si="0"/>
        <v>#VALUE!</v>
      </c>
      <c r="Z12" s="93" t="e">
        <f t="shared" si="0"/>
        <v>#VALUE!</v>
      </c>
      <c r="AA12" s="93" t="e">
        <f t="shared" si="0"/>
        <v>#VALUE!</v>
      </c>
      <c r="AB12" s="93" t="e">
        <f t="shared" si="0"/>
        <v>#VALUE!</v>
      </c>
      <c r="AC12" s="94" t="e">
        <f t="shared" si="0"/>
        <v>#VALUE!</v>
      </c>
      <c r="AD12" s="92" t="e">
        <f t="shared" si="0"/>
        <v>#VALUE!</v>
      </c>
      <c r="AE12" s="93" t="e">
        <f t="shared" si="0"/>
        <v>#VALUE!</v>
      </c>
      <c r="AF12" s="93" t="e">
        <f t="shared" si="0"/>
        <v>#VALUE!</v>
      </c>
      <c r="AG12" s="93" t="e">
        <f t="shared" si="0"/>
        <v>#VALUE!</v>
      </c>
      <c r="AH12" s="93" t="e">
        <f t="shared" si="0"/>
        <v>#VALUE!</v>
      </c>
      <c r="AI12" s="93" t="e">
        <f t="shared" si="0"/>
        <v>#VALUE!</v>
      </c>
      <c r="AJ12" s="94" t="e">
        <f t="shared" si="0"/>
        <v>#VALUE!</v>
      </c>
      <c r="AK12" s="92" t="e">
        <f t="shared" si="0"/>
        <v>#VALUE!</v>
      </c>
      <c r="AL12" s="93" t="e">
        <f t="shared" si="0"/>
        <v>#VALUE!</v>
      </c>
      <c r="AM12" s="93" t="e">
        <f t="shared" si="0"/>
        <v>#VALUE!</v>
      </c>
      <c r="AN12" s="93" t="e">
        <f t="shared" si="0"/>
        <v>#VALUE!</v>
      </c>
      <c r="AO12" s="93" t="e">
        <f t="shared" si="0"/>
        <v>#VALUE!</v>
      </c>
      <c r="AP12" s="93" t="e">
        <f t="shared" si="0"/>
        <v>#VALUE!</v>
      </c>
      <c r="AQ12" s="94" t="e">
        <f t="shared" si="0"/>
        <v>#VALUE!</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t="str">
        <f>IF($AZ$3="４週",SUM(P13:AQ13),IF($AZ$3="暦月",SUM(P13:AT13),""))</f>
        <v/>
      </c>
      <c r="AV13" s="268"/>
      <c r="AW13" s="269" t="str">
        <f t="shared" ref="AW13:AW44" si="1">IF($AZ$3="４週",AU13/4,IF($AZ$3="暦月",AU13/($AZ$6/7),""))</f>
        <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t="str">
        <f>IF($AZ$3="４週",SUM(P14:AQ14),IF($AZ$3="暦月",SUM(P14:AT14),""))</f>
        <v/>
      </c>
      <c r="AV14" s="247"/>
      <c r="AW14" s="250" t="str">
        <f t="shared" si="1"/>
        <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t="str">
        <f>IF($AZ$3="４週",SUM(P15:AQ15),IF($AZ$3="暦月",SUM(P15:AT15),""))</f>
        <v/>
      </c>
      <c r="AV15" s="247"/>
      <c r="AW15" s="250" t="str">
        <f t="shared" si="1"/>
        <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t="str">
        <f>IF($AZ$3="４週",SUM(P16:AQ16),IF($AZ$3="暦月",SUM(P16:AT16),""))</f>
        <v/>
      </c>
      <c r="AV16" s="247"/>
      <c r="AW16" s="250" t="str">
        <f t="shared" si="1"/>
        <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t="str">
        <f t="shared" ref="AU17:AU112" si="3">IF($AZ$3="４週",SUM(P17:AQ17),IF($AZ$3="暦月",SUM(P17:AT17),""))</f>
        <v/>
      </c>
      <c r="AV17" s="247"/>
      <c r="AW17" s="250" t="str">
        <f t="shared" si="1"/>
        <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t="str">
        <f t="shared" si="3"/>
        <v/>
      </c>
      <c r="AV18" s="247"/>
      <c r="AW18" s="250" t="str">
        <f t="shared" si="1"/>
        <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t="str">
        <f>IF($AZ$3="４週",SUM(P19:AQ19),IF($AZ$3="暦月",SUM(P19:AT19),""))</f>
        <v/>
      </c>
      <c r="AV19" s="247"/>
      <c r="AW19" s="250" t="str">
        <f t="shared" si="1"/>
        <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t="str">
        <f t="shared" si="3"/>
        <v/>
      </c>
      <c r="AV20" s="247"/>
      <c r="AW20" s="250" t="str">
        <f t="shared" si="1"/>
        <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t="str">
        <f t="shared" si="3"/>
        <v/>
      </c>
      <c r="AV21" s="247"/>
      <c r="AW21" s="250" t="str">
        <f t="shared" si="1"/>
        <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t="str">
        <f t="shared" si="3"/>
        <v/>
      </c>
      <c r="AV22" s="247"/>
      <c r="AW22" s="250" t="str">
        <f t="shared" si="1"/>
        <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t="str">
        <f t="shared" si="3"/>
        <v/>
      </c>
      <c r="AV23" s="247"/>
      <c r="AW23" s="250" t="str">
        <f t="shared" si="1"/>
        <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t="str">
        <f t="shared" si="3"/>
        <v/>
      </c>
      <c r="AV24" s="247"/>
      <c r="AW24" s="250" t="str">
        <f t="shared" si="1"/>
        <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t="str">
        <f t="shared" si="3"/>
        <v/>
      </c>
      <c r="AV25" s="247"/>
      <c r="AW25" s="250" t="str">
        <f t="shared" si="1"/>
        <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t="str">
        <f t="shared" si="3"/>
        <v/>
      </c>
      <c r="AV26" s="247"/>
      <c r="AW26" s="250" t="str">
        <f t="shared" si="1"/>
        <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t="str">
        <f t="shared" si="3"/>
        <v/>
      </c>
      <c r="AV27" s="247"/>
      <c r="AW27" s="250" t="str">
        <f t="shared" si="1"/>
        <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t="str">
        <f t="shared" si="3"/>
        <v/>
      </c>
      <c r="AV28" s="247"/>
      <c r="AW28" s="250" t="str">
        <f t="shared" si="1"/>
        <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t="str">
        <f t="shared" si="3"/>
        <v/>
      </c>
      <c r="AV29" s="247"/>
      <c r="AW29" s="250" t="str">
        <f t="shared" si="1"/>
        <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t="str">
        <f t="shared" ref="AU30" si="5">IF($AZ$3="４週",SUM(P30:AQ30),IF($AZ$3="暦月",SUM(P30:AT30),""))</f>
        <v/>
      </c>
      <c r="AV30" s="247"/>
      <c r="AW30" s="250" t="str">
        <f t="shared" si="1"/>
        <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t="str">
        <f t="shared" ref="AU31:AU94" si="6">IF($AZ$3="４週",SUM(P31:AQ31),IF($AZ$3="暦月",SUM(P31:AT31),""))</f>
        <v/>
      </c>
      <c r="AV31" s="247"/>
      <c r="AW31" s="250" t="str">
        <f t="shared" si="1"/>
        <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t="str">
        <f t="shared" si="6"/>
        <v/>
      </c>
      <c r="AV32" s="247"/>
      <c r="AW32" s="250" t="str">
        <f t="shared" si="1"/>
        <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t="str">
        <f t="shared" si="6"/>
        <v/>
      </c>
      <c r="AV33" s="247"/>
      <c r="AW33" s="250" t="str">
        <f t="shared" si="1"/>
        <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t="str">
        <f t="shared" si="6"/>
        <v/>
      </c>
      <c r="AV34" s="247"/>
      <c r="AW34" s="250" t="str">
        <f t="shared" si="1"/>
        <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t="str">
        <f t="shared" si="6"/>
        <v/>
      </c>
      <c r="AV35" s="247"/>
      <c r="AW35" s="250" t="str">
        <f t="shared" si="1"/>
        <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t="str">
        <f t="shared" si="6"/>
        <v/>
      </c>
      <c r="AV36" s="247"/>
      <c r="AW36" s="250" t="str">
        <f t="shared" si="1"/>
        <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t="str">
        <f t="shared" si="6"/>
        <v/>
      </c>
      <c r="AV37" s="247"/>
      <c r="AW37" s="250" t="str">
        <f t="shared" si="1"/>
        <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t="str">
        <f t="shared" si="6"/>
        <v/>
      </c>
      <c r="AV38" s="247"/>
      <c r="AW38" s="250" t="str">
        <f t="shared" si="1"/>
        <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t="str">
        <f t="shared" si="6"/>
        <v/>
      </c>
      <c r="AV39" s="247"/>
      <c r="AW39" s="250" t="str">
        <f t="shared" si="1"/>
        <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t="str">
        <f t="shared" si="6"/>
        <v/>
      </c>
      <c r="AV40" s="247"/>
      <c r="AW40" s="250" t="str">
        <f t="shared" si="1"/>
        <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t="str">
        <f t="shared" si="6"/>
        <v/>
      </c>
      <c r="AV41" s="247"/>
      <c r="AW41" s="250" t="str">
        <f t="shared" si="1"/>
        <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t="str">
        <f t="shared" si="6"/>
        <v/>
      </c>
      <c r="AV42" s="247"/>
      <c r="AW42" s="250" t="str">
        <f t="shared" si="1"/>
        <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t="str">
        <f t="shared" si="6"/>
        <v/>
      </c>
      <c r="AV43" s="247"/>
      <c r="AW43" s="250" t="str">
        <f t="shared" si="1"/>
        <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t="str">
        <f t="shared" si="6"/>
        <v/>
      </c>
      <c r="AV44" s="247"/>
      <c r="AW44" s="250" t="str">
        <f t="shared" si="1"/>
        <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t="str">
        <f t="shared" si="6"/>
        <v/>
      </c>
      <c r="AV45" s="247"/>
      <c r="AW45" s="250" t="str">
        <f t="shared" ref="AW45:AW76" si="7">IF($AZ$3="４週",AU45/4,IF($AZ$3="暦月",AU45/($AZ$6/7),""))</f>
        <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t="str">
        <f t="shared" si="6"/>
        <v/>
      </c>
      <c r="AV46" s="247"/>
      <c r="AW46" s="250" t="str">
        <f t="shared" si="7"/>
        <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t="str">
        <f t="shared" si="6"/>
        <v/>
      </c>
      <c r="AV47" s="247"/>
      <c r="AW47" s="250" t="str">
        <f t="shared" si="7"/>
        <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t="str">
        <f t="shared" si="6"/>
        <v/>
      </c>
      <c r="AV48" s="247"/>
      <c r="AW48" s="250" t="str">
        <f t="shared" si="7"/>
        <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t="str">
        <f t="shared" si="6"/>
        <v/>
      </c>
      <c r="AV49" s="247"/>
      <c r="AW49" s="250" t="str">
        <f t="shared" si="7"/>
        <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t="str">
        <f t="shared" si="6"/>
        <v/>
      </c>
      <c r="AV50" s="247"/>
      <c r="AW50" s="250" t="str">
        <f t="shared" si="7"/>
        <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t="str">
        <f t="shared" si="6"/>
        <v/>
      </c>
      <c r="AV51" s="247"/>
      <c r="AW51" s="250" t="str">
        <f t="shared" si="7"/>
        <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t="str">
        <f t="shared" si="6"/>
        <v/>
      </c>
      <c r="AV52" s="247"/>
      <c r="AW52" s="250" t="str">
        <f t="shared" si="7"/>
        <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t="str">
        <f t="shared" si="6"/>
        <v/>
      </c>
      <c r="AV53" s="247"/>
      <c r="AW53" s="250" t="str">
        <f t="shared" si="7"/>
        <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t="str">
        <f t="shared" si="6"/>
        <v/>
      </c>
      <c r="AV54" s="247"/>
      <c r="AW54" s="250" t="str">
        <f t="shared" si="7"/>
        <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t="str">
        <f t="shared" si="6"/>
        <v/>
      </c>
      <c r="AV55" s="247"/>
      <c r="AW55" s="250" t="str">
        <f t="shared" si="7"/>
        <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t="str">
        <f t="shared" si="6"/>
        <v/>
      </c>
      <c r="AV56" s="247"/>
      <c r="AW56" s="250" t="str">
        <f t="shared" si="7"/>
        <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t="str">
        <f t="shared" si="6"/>
        <v/>
      </c>
      <c r="AV57" s="247"/>
      <c r="AW57" s="250" t="str">
        <f t="shared" si="7"/>
        <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t="str">
        <f t="shared" si="6"/>
        <v/>
      </c>
      <c r="AV58" s="247"/>
      <c r="AW58" s="250" t="str">
        <f t="shared" si="7"/>
        <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t="str">
        <f t="shared" si="6"/>
        <v/>
      </c>
      <c r="AV59" s="247"/>
      <c r="AW59" s="250" t="str">
        <f t="shared" si="7"/>
        <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t="str">
        <f t="shared" si="6"/>
        <v/>
      </c>
      <c r="AV60" s="247"/>
      <c r="AW60" s="250" t="str">
        <f t="shared" si="7"/>
        <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t="str">
        <f t="shared" si="6"/>
        <v/>
      </c>
      <c r="AV61" s="247"/>
      <c r="AW61" s="250" t="str">
        <f t="shared" si="7"/>
        <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t="str">
        <f t="shared" si="6"/>
        <v/>
      </c>
      <c r="AV62" s="247"/>
      <c r="AW62" s="250" t="str">
        <f t="shared" si="7"/>
        <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t="str">
        <f t="shared" si="6"/>
        <v/>
      </c>
      <c r="AV63" s="247"/>
      <c r="AW63" s="250" t="str">
        <f t="shared" si="7"/>
        <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t="str">
        <f t="shared" si="6"/>
        <v/>
      </c>
      <c r="AV64" s="247"/>
      <c r="AW64" s="250" t="str">
        <f t="shared" si="7"/>
        <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t="str">
        <f t="shared" si="6"/>
        <v/>
      </c>
      <c r="AV65" s="247"/>
      <c r="AW65" s="250" t="str">
        <f t="shared" si="7"/>
        <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t="str">
        <f t="shared" si="6"/>
        <v/>
      </c>
      <c r="AV66" s="247"/>
      <c r="AW66" s="250" t="str">
        <f t="shared" si="7"/>
        <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t="str">
        <f t="shared" si="6"/>
        <v/>
      </c>
      <c r="AV67" s="247"/>
      <c r="AW67" s="250" t="str">
        <f t="shared" si="7"/>
        <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t="str">
        <f t="shared" si="6"/>
        <v/>
      </c>
      <c r="AV68" s="247"/>
      <c r="AW68" s="250" t="str">
        <f t="shared" si="7"/>
        <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t="str">
        <f t="shared" si="6"/>
        <v/>
      </c>
      <c r="AV69" s="247"/>
      <c r="AW69" s="250" t="str">
        <f t="shared" si="7"/>
        <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t="str">
        <f t="shared" si="6"/>
        <v/>
      </c>
      <c r="AV70" s="247"/>
      <c r="AW70" s="250" t="str">
        <f t="shared" si="7"/>
        <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t="str">
        <f t="shared" si="6"/>
        <v/>
      </c>
      <c r="AV71" s="247"/>
      <c r="AW71" s="250" t="str">
        <f t="shared" si="7"/>
        <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t="str">
        <f t="shared" si="6"/>
        <v/>
      </c>
      <c r="AV72" s="247"/>
      <c r="AW72" s="250" t="str">
        <f t="shared" si="7"/>
        <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t="str">
        <f t="shared" si="6"/>
        <v/>
      </c>
      <c r="AV73" s="247"/>
      <c r="AW73" s="250" t="str">
        <f t="shared" si="7"/>
        <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t="str">
        <f t="shared" si="6"/>
        <v/>
      </c>
      <c r="AV74" s="247"/>
      <c r="AW74" s="250" t="str">
        <f t="shared" si="7"/>
        <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t="str">
        <f t="shared" si="6"/>
        <v/>
      </c>
      <c r="AV75" s="247"/>
      <c r="AW75" s="250" t="str">
        <f t="shared" si="7"/>
        <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t="str">
        <f t="shared" si="6"/>
        <v/>
      </c>
      <c r="AV76" s="247"/>
      <c r="AW76" s="250" t="str">
        <f t="shared" si="7"/>
        <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t="str">
        <f t="shared" si="6"/>
        <v/>
      </c>
      <c r="AV77" s="247"/>
      <c r="AW77" s="250" t="str">
        <f t="shared" ref="AW77:AW112" si="8">IF($AZ$3="４週",AU77/4,IF($AZ$3="暦月",AU77/($AZ$6/7),""))</f>
        <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t="str">
        <f t="shared" si="6"/>
        <v/>
      </c>
      <c r="AV78" s="247"/>
      <c r="AW78" s="250" t="str">
        <f t="shared" si="8"/>
        <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t="str">
        <f t="shared" si="6"/>
        <v/>
      </c>
      <c r="AV79" s="247"/>
      <c r="AW79" s="250" t="str">
        <f t="shared" si="8"/>
        <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t="str">
        <f t="shared" si="6"/>
        <v/>
      </c>
      <c r="AV80" s="247"/>
      <c r="AW80" s="250" t="str">
        <f t="shared" si="8"/>
        <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t="str">
        <f t="shared" si="6"/>
        <v/>
      </c>
      <c r="AV81" s="247"/>
      <c r="AW81" s="250" t="str">
        <f t="shared" si="8"/>
        <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t="str">
        <f t="shared" si="6"/>
        <v/>
      </c>
      <c r="AV82" s="247"/>
      <c r="AW82" s="250" t="str">
        <f t="shared" si="8"/>
        <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t="str">
        <f t="shared" si="6"/>
        <v/>
      </c>
      <c r="AV83" s="247"/>
      <c r="AW83" s="250" t="str">
        <f t="shared" si="8"/>
        <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t="str">
        <f t="shared" si="6"/>
        <v/>
      </c>
      <c r="AV84" s="247"/>
      <c r="AW84" s="250" t="str">
        <f t="shared" si="8"/>
        <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t="str">
        <f t="shared" si="6"/>
        <v/>
      </c>
      <c r="AV85" s="247"/>
      <c r="AW85" s="250" t="str">
        <f t="shared" si="8"/>
        <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t="str">
        <f t="shared" si="6"/>
        <v/>
      </c>
      <c r="AV86" s="247"/>
      <c r="AW86" s="250" t="str">
        <f t="shared" si="8"/>
        <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t="str">
        <f t="shared" si="6"/>
        <v/>
      </c>
      <c r="AV87" s="247"/>
      <c r="AW87" s="250" t="str">
        <f t="shared" si="8"/>
        <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t="str">
        <f t="shared" si="6"/>
        <v/>
      </c>
      <c r="AV88" s="247"/>
      <c r="AW88" s="250" t="str">
        <f t="shared" si="8"/>
        <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t="str">
        <f t="shared" si="6"/>
        <v/>
      </c>
      <c r="AV89" s="247"/>
      <c r="AW89" s="250" t="str">
        <f t="shared" si="8"/>
        <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t="str">
        <f t="shared" si="6"/>
        <v/>
      </c>
      <c r="AV90" s="247"/>
      <c r="AW90" s="250" t="str">
        <f t="shared" si="8"/>
        <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t="str">
        <f t="shared" si="6"/>
        <v/>
      </c>
      <c r="AV91" s="247"/>
      <c r="AW91" s="250" t="str">
        <f t="shared" si="8"/>
        <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t="str">
        <f t="shared" si="6"/>
        <v/>
      </c>
      <c r="AV92" s="247"/>
      <c r="AW92" s="250" t="str">
        <f t="shared" si="8"/>
        <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t="str">
        <f t="shared" si="6"/>
        <v/>
      </c>
      <c r="AV93" s="247"/>
      <c r="AW93" s="250" t="str">
        <f t="shared" si="8"/>
        <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t="str">
        <f t="shared" si="6"/>
        <v/>
      </c>
      <c r="AV94" s="247"/>
      <c r="AW94" s="250" t="str">
        <f t="shared" si="8"/>
        <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t="str">
        <f t="shared" ref="AU95:AU111" si="10">IF($AZ$3="４週",SUM(P95:AQ95),IF($AZ$3="暦月",SUM(P95:AT95),""))</f>
        <v/>
      </c>
      <c r="AV95" s="247"/>
      <c r="AW95" s="250" t="str">
        <f t="shared" si="8"/>
        <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t="str">
        <f t="shared" si="10"/>
        <v/>
      </c>
      <c r="AV96" s="247"/>
      <c r="AW96" s="250" t="str">
        <f t="shared" si="8"/>
        <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t="str">
        <f t="shared" si="10"/>
        <v/>
      </c>
      <c r="AV97" s="247"/>
      <c r="AW97" s="250" t="str">
        <f t="shared" si="8"/>
        <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t="str">
        <f t="shared" si="10"/>
        <v/>
      </c>
      <c r="AV98" s="247"/>
      <c r="AW98" s="250" t="str">
        <f t="shared" si="8"/>
        <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t="str">
        <f t="shared" si="10"/>
        <v/>
      </c>
      <c r="AV99" s="247"/>
      <c r="AW99" s="250" t="str">
        <f t="shared" si="8"/>
        <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t="str">
        <f t="shared" si="10"/>
        <v/>
      </c>
      <c r="AV100" s="247"/>
      <c r="AW100" s="250" t="str">
        <f t="shared" si="8"/>
        <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t="str">
        <f t="shared" si="10"/>
        <v/>
      </c>
      <c r="AV101" s="247"/>
      <c r="AW101" s="250" t="str">
        <f t="shared" si="8"/>
        <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t="str">
        <f t="shared" si="10"/>
        <v/>
      </c>
      <c r="AV102" s="247"/>
      <c r="AW102" s="250" t="str">
        <f t="shared" si="8"/>
        <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t="str">
        <f t="shared" si="10"/>
        <v/>
      </c>
      <c r="AV103" s="247"/>
      <c r="AW103" s="250" t="str">
        <f t="shared" si="8"/>
        <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t="str">
        <f t="shared" si="10"/>
        <v/>
      </c>
      <c r="AV104" s="247"/>
      <c r="AW104" s="250" t="str">
        <f t="shared" si="8"/>
        <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t="str">
        <f t="shared" si="10"/>
        <v/>
      </c>
      <c r="AV105" s="247"/>
      <c r="AW105" s="250" t="str">
        <f t="shared" si="8"/>
        <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t="str">
        <f t="shared" si="10"/>
        <v/>
      </c>
      <c r="AV106" s="247"/>
      <c r="AW106" s="250" t="str">
        <f t="shared" si="8"/>
        <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t="str">
        <f t="shared" si="10"/>
        <v/>
      </c>
      <c r="AV107" s="247"/>
      <c r="AW107" s="250" t="str">
        <f t="shared" si="8"/>
        <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t="str">
        <f t="shared" si="10"/>
        <v/>
      </c>
      <c r="AV108" s="247"/>
      <c r="AW108" s="250" t="str">
        <f t="shared" si="8"/>
        <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t="str">
        <f t="shared" si="10"/>
        <v/>
      </c>
      <c r="AV109" s="247"/>
      <c r="AW109" s="250" t="str">
        <f t="shared" si="8"/>
        <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t="str">
        <f t="shared" si="10"/>
        <v/>
      </c>
      <c r="AV110" s="247"/>
      <c r="AW110" s="250" t="str">
        <f t="shared" si="8"/>
        <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t="str">
        <f t="shared" si="10"/>
        <v/>
      </c>
      <c r="AV111" s="247"/>
      <c r="AW111" s="250" t="str">
        <f t="shared" si="8"/>
        <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t="str">
        <f t="shared" si="3"/>
        <v/>
      </c>
      <c r="AV112" s="272"/>
      <c r="AW112" s="273" t="str">
        <f t="shared" si="8"/>
        <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162</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155</v>
      </c>
      <c r="D115" s="98"/>
      <c r="E115" s="98"/>
      <c r="F115" s="99"/>
      <c r="G115" s="99"/>
      <c r="H115" s="99"/>
      <c r="I115" s="99"/>
      <c r="J115" s="99"/>
      <c r="K115" s="99"/>
      <c r="L115" s="99"/>
      <c r="M115" s="99"/>
      <c r="N115" s="99"/>
      <c r="O115" s="99"/>
      <c r="P115" s="99"/>
      <c r="Q115" s="99" t="s">
        <v>142</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-3</v>
      </c>
      <c r="G117" s="319"/>
      <c r="H117" s="319">
        <f>IF(AB2=1,11,IF(AB2=2,12,AB2-2))</f>
        <v>-2</v>
      </c>
      <c r="I117" s="319"/>
      <c r="J117" s="319">
        <f>IF(AB2=1,12,AB2-1)</f>
        <v>-1</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c r="Z118" s="317"/>
      <c r="AA118" s="316"/>
      <c r="AB118" s="317"/>
      <c r="AC118" s="117"/>
      <c r="AD118" s="117"/>
      <c r="AE118" s="316"/>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c r="Z119" s="317"/>
      <c r="AA119" s="316"/>
      <c r="AB119" s="317"/>
      <c r="AC119" s="117"/>
      <c r="AD119" s="117"/>
      <c r="AE119" s="316"/>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c r="Z120" s="317"/>
      <c r="AA120" s="222"/>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c r="Z121" s="317"/>
      <c r="AA121" s="222"/>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c r="G127" s="208"/>
      <c r="H127" s="105" t="s">
        <v>32</v>
      </c>
      <c r="I127" s="205" t="e">
        <f>C127/F127</f>
        <v>#DIV/0!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0</v>
      </c>
      <c r="X127" s="178"/>
      <c r="Y127" s="178"/>
      <c r="Z127" s="179"/>
      <c r="AA127" s="105" t="s">
        <v>32</v>
      </c>
      <c r="AB127" s="170" t="e">
        <f>ROUNDDOWN(R127/W127,1)</f>
        <v>#DIV/0!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t="e">
        <f>AB127</f>
        <v>#DIV/0!</v>
      </c>
      <c r="X132" s="171"/>
      <c r="Y132" s="171"/>
      <c r="Z132" s="172"/>
      <c r="AA132" s="105" t="s">
        <v>32</v>
      </c>
      <c r="AB132" s="173" t="e">
        <f>ROUNDDOWN(R132+W132,1)</f>
        <v>#DIV/0!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163</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137</v>
      </c>
      <c r="B10" s="13"/>
      <c r="C10" s="13"/>
    </row>
    <row r="11" spans="1:10" s="11" customFormat="1" ht="20.25" customHeight="1" x14ac:dyDescent="0.4">
      <c r="A11" s="13"/>
      <c r="B11" s="13"/>
      <c r="C11" s="13"/>
    </row>
    <row r="12" spans="1:10" s="11" customFormat="1" ht="20.25" customHeight="1" x14ac:dyDescent="0.4">
      <c r="A12" s="30" t="s">
        <v>152</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153</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164</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154</v>
      </c>
      <c r="B40" s="13"/>
      <c r="C40" s="13"/>
    </row>
    <row r="41" spans="1:55" s="11" customFormat="1" ht="20.25" customHeight="1" x14ac:dyDescent="0.4">
      <c r="A41" s="13" t="s">
        <v>76</v>
      </c>
      <c r="B41" s="13"/>
      <c r="C41" s="13"/>
    </row>
    <row r="42" spans="1:55" s="11" customFormat="1" ht="20.25" customHeight="1" x14ac:dyDescent="0.4">
      <c r="A42" s="23" t="s">
        <v>138</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178</v>
      </c>
      <c r="B46" s="13"/>
      <c r="C46" s="13"/>
    </row>
    <row r="47" spans="1:55" s="11" customFormat="1" ht="20.25" customHeight="1" x14ac:dyDescent="0.4">
      <c r="A47" s="30" t="s">
        <v>139</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140</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148</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156</v>
      </c>
      <c r="C58" s="25"/>
      <c r="D58" s="16"/>
      <c r="E58" s="16"/>
    </row>
    <row r="59" spans="1:55" s="11" customFormat="1" ht="20.25" customHeight="1" x14ac:dyDescent="0.4">
      <c r="A59" s="25"/>
      <c r="B59" s="25"/>
      <c r="C59" s="25"/>
      <c r="D59" s="13"/>
      <c r="E59" s="13"/>
    </row>
    <row r="60" spans="1:55" s="11" customFormat="1" ht="20.25" customHeight="1" x14ac:dyDescent="0.4">
      <c r="A60" s="11" t="s">
        <v>143</v>
      </c>
      <c r="C60" s="25"/>
      <c r="D60" s="16"/>
      <c r="E60" s="16"/>
    </row>
    <row r="61" spans="1:55" s="11" customFormat="1" ht="20.25" customHeight="1" x14ac:dyDescent="0.4">
      <c r="A61" s="85" t="s">
        <v>144</v>
      </c>
      <c r="B61" s="25"/>
      <c r="C61" s="25"/>
      <c r="D61" s="13"/>
      <c r="E61" s="13"/>
    </row>
    <row r="62" spans="1:55" s="11" customFormat="1" ht="20.25" customHeight="1" x14ac:dyDescent="0.4">
      <c r="A62" s="84" t="s">
        <v>145</v>
      </c>
      <c r="B62" s="25"/>
      <c r="C62" s="25"/>
      <c r="D62" s="29"/>
      <c r="E62" s="29"/>
    </row>
    <row r="63" spans="1:55" s="11" customFormat="1" ht="20.25" customHeight="1" x14ac:dyDescent="0.4">
      <c r="A63" s="85" t="s">
        <v>146</v>
      </c>
      <c r="B63" s="25"/>
      <c r="C63" s="25"/>
      <c r="D63" s="29"/>
      <c r="E63" s="29"/>
    </row>
    <row r="64" spans="1:55" s="11" customFormat="1" ht="20.25" customHeight="1" x14ac:dyDescent="0.4">
      <c r="A64" s="84" t="s">
        <v>147</v>
      </c>
      <c r="B64" s="25"/>
      <c r="C64" s="25"/>
      <c r="D64" s="29"/>
      <c r="E64" s="29"/>
    </row>
    <row r="65" spans="1:5" s="11" customFormat="1" ht="20.25" customHeight="1" x14ac:dyDescent="0.4">
      <c r="A65" s="85" t="s">
        <v>157</v>
      </c>
      <c r="B65" s="25"/>
      <c r="C65" s="25"/>
      <c r="D65" s="29"/>
      <c r="E65" s="29"/>
    </row>
    <row r="66" spans="1:5" s="11" customFormat="1" ht="20.25" customHeight="1" x14ac:dyDescent="0.4">
      <c r="A66" s="85" t="s">
        <v>158</v>
      </c>
      <c r="B66" s="25"/>
      <c r="C66" s="25"/>
      <c r="D66" s="29"/>
      <c r="E66" s="29"/>
    </row>
    <row r="67" spans="1:5" s="11" customFormat="1" ht="20.25" customHeight="1" x14ac:dyDescent="0.4">
      <c r="A67" s="85" t="s">
        <v>159</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160</v>
      </c>
    </row>
    <row r="5" spans="2:11" x14ac:dyDescent="0.4">
      <c r="B5" s="124">
        <v>2</v>
      </c>
      <c r="C5" s="156" t="s">
        <v>161</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【記載例】訪問型サービス</vt:lpstr>
      <vt:lpstr>訪問型サービス（１枚版）</vt:lpstr>
      <vt:lpstr>訪問型サービス（100名）</vt:lpstr>
      <vt:lpstr>記入方法</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杉田　賢一</cp:lastModifiedBy>
  <cp:lastPrinted>2022-03-23T01:31:40Z</cp:lastPrinted>
  <dcterms:created xsi:type="dcterms:W3CDTF">2020-01-14T23:44:41Z</dcterms:created>
  <dcterms:modified xsi:type="dcterms:W3CDTF">2023-12-26T00:33:10Z</dcterms:modified>
</cp:coreProperties>
</file>